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workbookProtection workbookAlgorithmName="SHA-512" workbookHashValue="SjjarEIqN+q8dsHc2ZpF5brNU8fBggdeqUIVrafiuVzBBn/MPeCAsYRwX8rxIEUFpzfOLxNi7Qx10HllOLEZVA==" workbookSaltValue="fG09oWidOaNnPptWGjitRA==" workbookSpinCount="100000" lockStructure="1"/>
  <bookViews>
    <workbookView xWindow="-120" yWindow="-120" windowWidth="29040" windowHeight="15840"/>
  </bookViews>
  <sheets>
    <sheet name="Sumár" sheetId="5" r:id="rId1"/>
    <sheet name="I. Vedecká a publikačná činnosť" sheetId="1" r:id="rId2"/>
    <sheet name="II. Pedagogická činnosť" sheetId="3" r:id="rId3"/>
    <sheet name="III. Ostatná činnosť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7" i="4" l="1"/>
  <c r="D75" i="4"/>
  <c r="D73" i="4"/>
  <c r="D71" i="4"/>
  <c r="D69" i="4"/>
  <c r="D67" i="4"/>
  <c r="D65" i="4"/>
  <c r="D63" i="4"/>
  <c r="D61" i="4"/>
  <c r="D59" i="4"/>
  <c r="D57" i="4"/>
  <c r="D55" i="4"/>
  <c r="D53" i="4"/>
  <c r="D51" i="4"/>
  <c r="D49" i="4"/>
  <c r="D47" i="4"/>
  <c r="D45" i="4"/>
  <c r="D44" i="4"/>
  <c r="D43" i="4"/>
  <c r="D41" i="4"/>
  <c r="D39" i="4"/>
  <c r="D38" i="4"/>
  <c r="D37" i="4"/>
  <c r="D36" i="4"/>
  <c r="D35" i="4"/>
  <c r="D33" i="4"/>
  <c r="D31" i="4"/>
  <c r="D29" i="4"/>
  <c r="D27" i="4"/>
  <c r="D25" i="4"/>
  <c r="D23" i="4"/>
  <c r="D21" i="4"/>
  <c r="D19" i="4"/>
  <c r="D17" i="4"/>
  <c r="D15" i="4"/>
  <c r="D13" i="4"/>
  <c r="D10" i="4"/>
  <c r="D8" i="4"/>
  <c r="D6" i="4"/>
  <c r="D4" i="4"/>
  <c r="D2" i="4"/>
  <c r="D36" i="3"/>
  <c r="D34" i="3"/>
  <c r="D32" i="3"/>
  <c r="D30" i="3"/>
  <c r="D28" i="3"/>
  <c r="D26" i="3"/>
  <c r="D24" i="3"/>
  <c r="D22" i="3"/>
  <c r="D20" i="3"/>
  <c r="D18" i="3"/>
  <c r="D16" i="3"/>
  <c r="D14" i="3"/>
  <c r="D12" i="3"/>
  <c r="D10" i="3"/>
  <c r="D8" i="3"/>
  <c r="D6" i="3"/>
  <c r="D4" i="3"/>
  <c r="D2" i="3"/>
  <c r="E422" i="1"/>
  <c r="E420" i="1"/>
  <c r="E417" i="1"/>
  <c r="E415" i="1"/>
  <c r="E413" i="1"/>
  <c r="E411" i="1"/>
  <c r="E409" i="1"/>
  <c r="E407" i="1"/>
  <c r="E405" i="1"/>
  <c r="E403" i="1"/>
  <c r="E401" i="1"/>
  <c r="E400" i="1"/>
  <c r="E399" i="1"/>
  <c r="E398" i="1"/>
  <c r="E397" i="1"/>
  <c r="E396" i="1"/>
  <c r="E395" i="1"/>
  <c r="E394" i="1"/>
  <c r="E393" i="1"/>
  <c r="E392" i="1"/>
  <c r="E391" i="1"/>
  <c r="E390" i="1"/>
  <c r="E389" i="1"/>
  <c r="E386" i="1" s="1"/>
  <c r="E388" i="1"/>
  <c r="E387" i="1"/>
  <c r="E385" i="1"/>
  <c r="E384" i="1"/>
  <c r="E383" i="1"/>
  <c r="E382" i="1"/>
  <c r="E381" i="1"/>
  <c r="E380" i="1"/>
  <c r="E379" i="1"/>
  <c r="E378" i="1"/>
  <c r="E377" i="1"/>
  <c r="E376" i="1"/>
  <c r="E375" i="1"/>
  <c r="E374" i="1"/>
  <c r="E373" i="1"/>
  <c r="E370" i="1" s="1"/>
  <c r="E372" i="1"/>
  <c r="E371" i="1"/>
  <c r="E369" i="1"/>
  <c r="E368" i="1"/>
  <c r="E367" i="1"/>
  <c r="E366" i="1"/>
  <c r="E365" i="1"/>
  <c r="E364" i="1"/>
  <c r="E363" i="1"/>
  <c r="E362" i="1"/>
  <c r="E361" i="1"/>
  <c r="E360" i="1"/>
  <c r="E359" i="1"/>
  <c r="E358" i="1"/>
  <c r="E357" i="1"/>
  <c r="E354" i="1" s="1"/>
  <c r="E356" i="1"/>
  <c r="E355" i="1"/>
  <c r="E352" i="1"/>
  <c r="E351" i="1"/>
  <c r="E350" i="1"/>
  <c r="E349" i="1"/>
  <c r="E348" i="1"/>
  <c r="E347" i="1"/>
  <c r="E346" i="1"/>
  <c r="E345" i="1"/>
  <c r="E344" i="1"/>
  <c r="E343" i="1"/>
  <c r="E341" i="1"/>
  <c r="E340" i="1"/>
  <c r="E339" i="1"/>
  <c r="E338" i="1"/>
  <c r="E337" i="1"/>
  <c r="E336" i="1"/>
  <c r="E335" i="1"/>
  <c r="E334" i="1"/>
  <c r="E333" i="1"/>
  <c r="E332" i="1"/>
  <c r="E328" i="1"/>
  <c r="E326" i="1"/>
  <c r="E325" i="1"/>
  <c r="E324" i="1"/>
  <c r="E323" i="1"/>
  <c r="E322" i="1"/>
  <c r="E321" i="1"/>
  <c r="E320" i="1"/>
  <c r="E319" i="1"/>
  <c r="E318" i="1"/>
  <c r="E317" i="1"/>
  <c r="E315" i="1"/>
  <c r="E314" i="1"/>
  <c r="E313" i="1"/>
  <c r="E312" i="1"/>
  <c r="E311" i="1"/>
  <c r="E310" i="1"/>
  <c r="E309" i="1"/>
  <c r="E308" i="1"/>
  <c r="E307" i="1"/>
  <c r="E306" i="1"/>
  <c r="E303" i="1"/>
  <c r="E302" i="1"/>
  <c r="E301" i="1"/>
  <c r="E300" i="1"/>
  <c r="E299" i="1"/>
  <c r="E298" i="1"/>
  <c r="E297" i="1"/>
  <c r="E296" i="1"/>
  <c r="E295" i="1"/>
  <c r="E294" i="1"/>
  <c r="E293" i="1"/>
  <c r="E292" i="1"/>
  <c r="E291" i="1"/>
  <c r="E290" i="1"/>
  <c r="E289" i="1"/>
  <c r="E288" i="1"/>
  <c r="E287" i="1"/>
  <c r="E286" i="1"/>
  <c r="E285" i="1"/>
  <c r="E284" i="1"/>
  <c r="E280" i="1"/>
  <c r="E278" i="1"/>
  <c r="E276" i="1"/>
  <c r="E275" i="1"/>
  <c r="E274" i="1"/>
  <c r="E273" i="1"/>
  <c r="E272" i="1"/>
  <c r="E271" i="1"/>
  <c r="E270" i="1"/>
  <c r="E269" i="1"/>
  <c r="E268" i="1"/>
  <c r="E267" i="1"/>
  <c r="E265" i="1"/>
  <c r="E264" i="1"/>
  <c r="E263" i="1"/>
  <c r="E262" i="1"/>
  <c r="E261" i="1"/>
  <c r="E260" i="1"/>
  <c r="E259" i="1"/>
  <c r="E258" i="1"/>
  <c r="E257" i="1"/>
  <c r="E256" i="1"/>
  <c r="E252" i="1"/>
  <c r="E250" i="1"/>
  <c r="E248" i="1"/>
  <c r="E246" i="1"/>
  <c r="E244" i="1"/>
  <c r="E241" i="1"/>
  <c r="E239" i="1"/>
  <c r="E237" i="1"/>
  <c r="E235" i="1"/>
  <c r="E233" i="1"/>
  <c r="E232" i="1"/>
  <c r="E231" i="1"/>
  <c r="E230" i="1"/>
  <c r="E229" i="1"/>
  <c r="E228" i="1"/>
  <c r="E227" i="1"/>
  <c r="E226" i="1"/>
  <c r="E225" i="1"/>
  <c r="E224" i="1"/>
  <c r="E222" i="1"/>
  <c r="E221" i="1"/>
  <c r="E220" i="1"/>
  <c r="E219" i="1"/>
  <c r="E218" i="1"/>
  <c r="E217" i="1"/>
  <c r="E216" i="1"/>
  <c r="E215" i="1"/>
  <c r="E214" i="1"/>
  <c r="E213" i="1"/>
  <c r="E211" i="1"/>
  <c r="E210" i="1"/>
  <c r="E209" i="1"/>
  <c r="E208" i="1"/>
  <c r="E207" i="1"/>
  <c r="E206" i="1"/>
  <c r="E205" i="1"/>
  <c r="E204" i="1"/>
  <c r="E203" i="1"/>
  <c r="E202" i="1"/>
  <c r="E200" i="1"/>
  <c r="E199" i="1"/>
  <c r="E198" i="1"/>
  <c r="E197" i="1"/>
  <c r="E196" i="1"/>
  <c r="E195" i="1"/>
  <c r="E194" i="1"/>
  <c r="E193" i="1"/>
  <c r="E192" i="1"/>
  <c r="E191" i="1"/>
  <c r="E189" i="1"/>
  <c r="E188" i="1"/>
  <c r="E187" i="1"/>
  <c r="E186" i="1"/>
  <c r="E185" i="1"/>
  <c r="E184" i="1"/>
  <c r="E183" i="1"/>
  <c r="E182" i="1"/>
  <c r="E181" i="1"/>
  <c r="E180" i="1"/>
  <c r="E178" i="1"/>
  <c r="E177" i="1"/>
  <c r="E176" i="1"/>
  <c r="E175" i="1"/>
  <c r="E174" i="1"/>
  <c r="E173" i="1"/>
  <c r="E172" i="1"/>
  <c r="E171" i="1"/>
  <c r="E170" i="1"/>
  <c r="E169" i="1"/>
  <c r="E167" i="1"/>
  <c r="E166" i="1"/>
  <c r="E165" i="1"/>
  <c r="E164" i="1"/>
  <c r="E163" i="1"/>
  <c r="E162" i="1"/>
  <c r="E161" i="1"/>
  <c r="E160" i="1"/>
  <c r="E159" i="1"/>
  <c r="E158" i="1"/>
  <c r="E156" i="1"/>
  <c r="E155" i="1"/>
  <c r="E154" i="1"/>
  <c r="E153" i="1"/>
  <c r="E152" i="1"/>
  <c r="E151" i="1"/>
  <c r="E150" i="1"/>
  <c r="E149" i="1"/>
  <c r="E148" i="1"/>
  <c r="E147" i="1"/>
  <c r="E145" i="1"/>
  <c r="E144" i="1"/>
  <c r="E143" i="1"/>
  <c r="E142" i="1"/>
  <c r="E141" i="1"/>
  <c r="E140" i="1"/>
  <c r="E139" i="1"/>
  <c r="E138" i="1"/>
  <c r="E137" i="1"/>
  <c r="E136" i="1"/>
  <c r="E134" i="1"/>
  <c r="E133" i="1"/>
  <c r="E132" i="1"/>
  <c r="E131" i="1"/>
  <c r="E130" i="1"/>
  <c r="E129" i="1"/>
  <c r="E128" i="1"/>
  <c r="E127" i="1"/>
  <c r="E126" i="1"/>
  <c r="E125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0" i="1"/>
  <c r="E99" i="1"/>
  <c r="E98" i="1"/>
  <c r="E97" i="1"/>
  <c r="E96" i="1"/>
  <c r="E95" i="1"/>
  <c r="E94" i="1"/>
  <c r="E93" i="1"/>
  <c r="E92" i="1"/>
  <c r="E91" i="1"/>
  <c r="E89" i="1"/>
  <c r="E88" i="1"/>
  <c r="E87" i="1"/>
  <c r="E86" i="1"/>
  <c r="E85" i="1"/>
  <c r="E84" i="1"/>
  <c r="E83" i="1"/>
  <c r="E82" i="1"/>
  <c r="E81" i="1"/>
  <c r="E80" i="1"/>
  <c r="E78" i="1"/>
  <c r="E77" i="1"/>
  <c r="E76" i="1"/>
  <c r="E75" i="1"/>
  <c r="E74" i="1"/>
  <c r="E73" i="1"/>
  <c r="E72" i="1"/>
  <c r="E71" i="1"/>
  <c r="E70" i="1"/>
  <c r="E69" i="1"/>
  <c r="E67" i="1"/>
  <c r="E66" i="1"/>
  <c r="E65" i="1"/>
  <c r="E64" i="1"/>
  <c r="E63" i="1"/>
  <c r="E62" i="1"/>
  <c r="E61" i="1"/>
  <c r="E60" i="1"/>
  <c r="E59" i="1"/>
  <c r="E58" i="1"/>
  <c r="E56" i="1"/>
  <c r="E55" i="1"/>
  <c r="E54" i="1"/>
  <c r="E53" i="1"/>
  <c r="E52" i="1"/>
  <c r="E51" i="1"/>
  <c r="E50" i="1"/>
  <c r="E49" i="1"/>
  <c r="E48" i="1"/>
  <c r="E47" i="1"/>
  <c r="E45" i="1"/>
  <c r="E44" i="1"/>
  <c r="E43" i="1"/>
  <c r="E42" i="1"/>
  <c r="E41" i="1"/>
  <c r="E40" i="1"/>
  <c r="E39" i="1"/>
  <c r="E38" i="1"/>
  <c r="E37" i="1"/>
  <c r="E36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0" i="1"/>
  <c r="E8" i="1"/>
  <c r="E6" i="1"/>
  <c r="E4" i="1"/>
  <c r="D38" i="3" l="1"/>
  <c r="D79" i="4"/>
  <c r="E424" i="1"/>
  <c r="C9" i="5" s="1"/>
  <c r="C11" i="5" l="1"/>
  <c r="C10" i="5"/>
</calcChain>
</file>

<file path=xl/sharedStrings.xml><?xml version="1.0" encoding="utf-8"?>
<sst xmlns="http://schemas.openxmlformats.org/spreadsheetml/2006/main" count="735" uniqueCount="256">
  <si>
    <t>Bodová hodnota</t>
  </si>
  <si>
    <t>Počet bodov</t>
  </si>
  <si>
    <t>260/AH</t>
  </si>
  <si>
    <t>Počet jednotiek</t>
  </si>
  <si>
    <t>Počet bodov spolu za vedeckú a publikačnú činnosť</t>
  </si>
  <si>
    <t>Garant študijného programu pre 1., 2. spojený 1. a 2. stupeň  a 3. stupeň</t>
  </si>
  <si>
    <t>Školiteľ dizertačnej práce v jazyku slovenskom v roku jej obhájenia</t>
  </si>
  <si>
    <t>Školiteľ dizertačnej práce v jazyku anglickom v roku jej obhájenia</t>
  </si>
  <si>
    <t>Oponent bakalárskej práce</t>
  </si>
  <si>
    <t>Člen komisie pre vykonanie dizertačnej skúšky</t>
  </si>
  <si>
    <t>2 body za študenta</t>
  </si>
  <si>
    <t>Člen komisie pre obhajobu dizertačnej práce</t>
  </si>
  <si>
    <t>3 body za študenta</t>
  </si>
  <si>
    <t>Počet bodov spolu za pedagogickú činnosť</t>
  </si>
  <si>
    <t>Recenzia knihy v zahraničí</t>
  </si>
  <si>
    <t>Recenzia knihy doma</t>
  </si>
  <si>
    <t>Recenzia zborníka v zahraničí</t>
  </si>
  <si>
    <t>Recenzia zborníka doma</t>
  </si>
  <si>
    <t>Oponentský posudok na zhodnotenie vedecko-pedagogickej činnosti habilitanta</t>
  </si>
  <si>
    <t>Oponentský posudok – práce k DrSc.</t>
  </si>
  <si>
    <t>Lektorský posudok článku kategórie A</t>
  </si>
  <si>
    <t>Lektorský posudok článku kategórie B</t>
  </si>
  <si>
    <t>Predseda habilitačnej/inauguračnej komisie</t>
  </si>
  <si>
    <t>Člen habilitačnej/inauguračnej komisie</t>
  </si>
  <si>
    <t xml:space="preserve">Členstvo v medzinárodných výboroch, komisiách, radách a porotách </t>
  </si>
  <si>
    <t>Členstvo v celoštátnych výboroch, komisiách, radách, porotách a iných vedeckých orgánoch</t>
  </si>
  <si>
    <t>Vedúci organizačného výboru – kongresu/sympózia</t>
  </si>
  <si>
    <t>Vedúci organizačného výboru – konferencie</t>
  </si>
  <si>
    <t>Člen organizačného výboru – konferencie</t>
  </si>
  <si>
    <t>Členstvo v redakčnej rade zahraničného časopisu</t>
  </si>
  <si>
    <t>Členstvo v redakčnej rade domáceho časopisu</t>
  </si>
  <si>
    <t xml:space="preserve">Predseda komisie UVLF </t>
  </si>
  <si>
    <t>Počet bodov spolu za ostatnú činnosť</t>
  </si>
  <si>
    <t>Kritéria</t>
  </si>
  <si>
    <t>* zoznam renomovaných zahraničných vydavateľstiev je uvedený v prílohe</t>
  </si>
  <si>
    <t>FORMULÁR BODOVÉHO HODNOTENIA</t>
  </si>
  <si>
    <t>Počet autorských hárkov</t>
  </si>
  <si>
    <t>Uveďte publikácie</t>
  </si>
  <si>
    <t>Uveďte publikáciu</t>
  </si>
  <si>
    <t>130/AH</t>
  </si>
  <si>
    <t>I. Vedecká a publikačná činnosť</t>
  </si>
  <si>
    <t>Uveďte projekty</t>
  </si>
  <si>
    <t>II. Pedagogická činnosť</t>
  </si>
  <si>
    <t>Uveďte študijný program</t>
  </si>
  <si>
    <t>Uveďte meno a priezvisko študenta, študijný program, ročník a tému bakalárskej práce</t>
  </si>
  <si>
    <t>Uveďte meno a priezvisko študenta, študijný program a tému dizertačnej práce</t>
  </si>
  <si>
    <t>Uveďte meno a priezvisko študenta a študijný program</t>
  </si>
  <si>
    <t>III. Ostatná činnosť</t>
  </si>
  <si>
    <t>Uveďte názov zborníka a jeho vydavateľa</t>
  </si>
  <si>
    <t>Oponentský posudok – dizertačnej práce</t>
  </si>
  <si>
    <t>Uveďte meno a priezvisko habilitanta a univerzitu (fakultu)</t>
  </si>
  <si>
    <t>Uveďte meno a priezvisko doktoranda a tému dizeračnej práce</t>
  </si>
  <si>
    <t>Uveďte meno a priezvisko doktoranda a tému projektu dizertačnej práce</t>
  </si>
  <si>
    <t>Uveďte meno a priezvisko a názov práce</t>
  </si>
  <si>
    <t>Oponentský posudok učebných textov (skrípt)</t>
  </si>
  <si>
    <t>Získanie prof. (v roku udelenia)</t>
  </si>
  <si>
    <t>Získanie doc. (v roku udelenia)</t>
  </si>
  <si>
    <t>Získanie DrSc. (v roku udelenia)</t>
  </si>
  <si>
    <t>Získanie PhD. (v roku udelenia)</t>
  </si>
  <si>
    <t>Uveďte časopis a názov článku</t>
  </si>
  <si>
    <t>Uveďte meno a priezvisko habilitanta / inauguranta, univerzita (fakulta)</t>
  </si>
  <si>
    <t>Uveďte názov</t>
  </si>
  <si>
    <t>Uveďte názov kongresu / sympózia, dátum a miesto konania</t>
  </si>
  <si>
    <t>Uveďte názov konferencie, dátum a miesto konania</t>
  </si>
  <si>
    <t>Uveďte názov seminára, dátum a miesto konania</t>
  </si>
  <si>
    <t>Člen organizačného výboru – kongresu/sympózia</t>
  </si>
  <si>
    <t>Uveďte názov časopisu</t>
  </si>
  <si>
    <t>Uveďte názov komisie</t>
  </si>
  <si>
    <t xml:space="preserve">Člen komisie UVLF, vedeckej rady, akademického senátu </t>
  </si>
  <si>
    <t>Uveďte členstvo</t>
  </si>
  <si>
    <t>Katedra / klinka:</t>
  </si>
  <si>
    <t>Meno a priezvisko, tituly:</t>
  </si>
  <si>
    <t>Pracovné zaradenie:</t>
  </si>
  <si>
    <t>Čestné prehlásenie</t>
  </si>
  <si>
    <t>Podpis vedúceho katedry / prednostu kliniky: ____________________________________________</t>
  </si>
  <si>
    <t>Podpis tvorivého pracovníka: ________________________________________________________</t>
  </si>
  <si>
    <t>AGJ</t>
  </si>
  <si>
    <t>BCB</t>
  </si>
  <si>
    <t>BEF</t>
  </si>
  <si>
    <t>Oponentský posudok – projektu dizertačnej práce</t>
  </si>
  <si>
    <t>Vedúci organizačného výboru – seminára</t>
  </si>
  <si>
    <t>Člen organizačného výboru – seminára</t>
  </si>
  <si>
    <t>V Košiciach dňa:</t>
  </si>
  <si>
    <t>* hodnoty sa automaticky vyplnia po vyplnení hárkov I., II. a III.</t>
  </si>
  <si>
    <t>BCI</t>
  </si>
  <si>
    <t xml:space="preserve">520/AH </t>
  </si>
  <si>
    <t>AAA
ABC</t>
  </si>
  <si>
    <t>AAB
ABD</t>
  </si>
  <si>
    <t>ACA
ACC</t>
  </si>
  <si>
    <t>ACB
ACD</t>
  </si>
  <si>
    <t>80/AH</t>
  </si>
  <si>
    <t>Vedecké práce v zahraničných karentovaných časopisoch              
Vedecké práce v domácich karentovaných časopisoch
Vedecké práce v zahraničných časopisoch registrovaných v databázach Web of Science alebo SCOPUS
Vedecké práce v domácich časopisoch registrovaných v databázach Web of Science alebo SCOPUS</t>
  </si>
  <si>
    <t>ADC
ADD
ADM
ADN</t>
  </si>
  <si>
    <t>Impakt faktor</t>
  </si>
  <si>
    <t>AEM
AEG
AEN
AEH</t>
  </si>
  <si>
    <t>Abstrakty vedeckých prác v zahraničných časopisoch registrovaných v databázach Web of Science alebo SCOPUS 
Abstrakty vedeckých v zahraničných karentovaných časopisoch
Abstrakty vedeckých prác v domácich časopisoch registrovaných v databázach Web of Science alebo SCOPUS
Abstrakty vedeckých v domácich karentovaných časopisoch</t>
  </si>
  <si>
    <t>Uveďte patenty</t>
  </si>
  <si>
    <t>ADE</t>
  </si>
  <si>
    <t>Vedecké práce v ostatných zahraničných časopisoch</t>
  </si>
  <si>
    <t xml:space="preserve">Počet bodov
</t>
  </si>
  <si>
    <t>520 / autorský podiel</t>
  </si>
  <si>
    <t>ADF</t>
  </si>
  <si>
    <t>Vedecké práce v ostatných domácich časopisoch (v slovenskom jazyku)</t>
  </si>
  <si>
    <t>260 / autorský podiel</t>
  </si>
  <si>
    <t>Vedecké práce v ostatných domácich časopisoch (v cudzom jazyku)</t>
  </si>
  <si>
    <t>AEC</t>
  </si>
  <si>
    <t>200 / autorský podiel</t>
  </si>
  <si>
    <t>AED</t>
  </si>
  <si>
    <t>100 / autorský podiel</t>
  </si>
  <si>
    <t>Bodová hodnota
(130+(250*IF)) / autorský podiel</t>
  </si>
  <si>
    <t>AFA</t>
  </si>
  <si>
    <t>Publikované pozvané príspevky na zahraničných vedeckých konferenciách</t>
  </si>
  <si>
    <t>300 / autorský podiel</t>
  </si>
  <si>
    <t>AFB</t>
  </si>
  <si>
    <t>Publikované pozvané príspevky na domácich vedeckých konferenciách</t>
  </si>
  <si>
    <t>AFC</t>
  </si>
  <si>
    <t>Publikované príspevky na zahraničných vedeckých konferenciách</t>
  </si>
  <si>
    <t>150 / autorský podiel</t>
  </si>
  <si>
    <t>AFD</t>
  </si>
  <si>
    <t>Publikované príspevky na domácich vedeckých konferenciách</t>
  </si>
  <si>
    <t>75 / autorský podiel</t>
  </si>
  <si>
    <t>AFE</t>
  </si>
  <si>
    <t>AFH</t>
  </si>
  <si>
    <t>AFK</t>
  </si>
  <si>
    <t>Abstrakty pozvaných príspevkov zo zahraničných vedeckých konferencií</t>
  </si>
  <si>
    <t>Abstrakty pozvaných príspevkov z domácich vedeckých konferencií</t>
  </si>
  <si>
    <t>Abstrakty príspevkov z domácich vedeckých konferencií</t>
  </si>
  <si>
    <t>50 / autorský podiel</t>
  </si>
  <si>
    <t>Postery zo zahraničných konferencií (nepublikovaný v zborníku)</t>
  </si>
  <si>
    <t>AFL</t>
  </si>
  <si>
    <t>Postery z domácich konferencií (nepublikovaný v zborníku)</t>
  </si>
  <si>
    <t>500 / každý člen</t>
  </si>
  <si>
    <t>Patent zahraničný - Patentové prihlášky, prihlášky úžitkových vzorov, prihlášky dizajnov, prihlášky ochranných známok, žiadosti o udelenie dodatkových ochranných osvedčení, prihlášky topografií polovodičových výrobkov, prihlášky označení pôvodu výrobkov, prihlášky zemepisných označení výrobkov, prihlášky na udelenie šľachtiteľských osvedčení</t>
  </si>
  <si>
    <t>350 / každý člen</t>
  </si>
  <si>
    <t>Patent domáci - Patentové prihlášky, prihlášky úžitkových vzorov, prihlášky dizajnov, prihlášky ochranných známok, žiadosti o udelenie dodatkových ochranných osvedčení, prihlášky topografií polovodičových výrobkov, prihlášky označení pôvodu výrobkov, prihlášky zemepisných označení výrobkov, prihlášky na udelenie šľachtiteľských osvedčení</t>
  </si>
  <si>
    <t>Počet patentov</t>
  </si>
  <si>
    <t>BAA
BBA</t>
  </si>
  <si>
    <t>Odborné knižné publikácie vydané v zahraničných vydavateľstvách
Kapitoly v odborných knižných publikáciách vydaných v zahraničných vydavateľstvách</t>
  </si>
  <si>
    <t>50/AH</t>
  </si>
  <si>
    <t>60/AH</t>
  </si>
  <si>
    <t>BAB
BBB</t>
  </si>
  <si>
    <t>BDE</t>
  </si>
  <si>
    <t>BDF</t>
  </si>
  <si>
    <t>BDB</t>
  </si>
  <si>
    <t>Odborné knižné publikácie vydané v domácich vydavateľstvách
Kapitoly v odborných knižných publikáciách vydaných v domácich vydavateľstvách</t>
  </si>
  <si>
    <t>Učebnice pre stredné a základné školy</t>
  </si>
  <si>
    <t>Skriptá a učebné texty (v slovenskom jazyku)</t>
  </si>
  <si>
    <t>Skriptá a učebné texty (v cudzom jazyku)</t>
  </si>
  <si>
    <t>Odborné práce v ostatných zahraničných časopisoch</t>
  </si>
  <si>
    <t>Odborné práce v ostatných domácich časopisoch</t>
  </si>
  <si>
    <t>Heslá v odborných terminologických slovníkoch a encyklopédiách vydaných v zahraničných vydavateľstvách</t>
  </si>
  <si>
    <t>Heslá v odborných terminologických slovníkoch a encyklopédiách vydaných v domácich vydavateľstvách</t>
  </si>
  <si>
    <t>Bodová hodnota
(260+(500*IF)) / autorský podiel</t>
  </si>
  <si>
    <t>BDC
BDD
BDM
BDN</t>
  </si>
  <si>
    <t>Odborné práce v zahraničných karentovaných časopisoch
Odborné práce v domácich karentovaných časopisoch
Odborné práce v zahraničných časopisoch registrovaných v databázach Web of Science alebo SCOPUS
Odborné práce v domácich časopisoch registrovaných v databázach Web of Science alebo SCOPUS</t>
  </si>
  <si>
    <t>BEE</t>
  </si>
  <si>
    <t>25 / autorský podiel</t>
  </si>
  <si>
    <t>EAJ</t>
  </si>
  <si>
    <t>Odborné preklady publikácií</t>
  </si>
  <si>
    <t>30/AH</t>
  </si>
  <si>
    <t>FAI</t>
  </si>
  <si>
    <t>GII</t>
  </si>
  <si>
    <t>Redakčné a zostavovateľské práce knižného charakteru (bibliografie, encyklopédie, katalógy, slovníky, zborníky...)</t>
  </si>
  <si>
    <t>30 / autorský podiel</t>
  </si>
  <si>
    <t>80 / autorský podiel</t>
  </si>
  <si>
    <t>Citácie SCI</t>
  </si>
  <si>
    <t>10 / ks</t>
  </si>
  <si>
    <t>Citácie zahraničné mimo SCI</t>
  </si>
  <si>
    <t>2 / ks</t>
  </si>
  <si>
    <t>Citácie nie SCI domáce</t>
  </si>
  <si>
    <t>1 / ks</t>
  </si>
  <si>
    <t>Počet projektov</t>
  </si>
  <si>
    <t>Počet citácií</t>
  </si>
  <si>
    <t>Vedúci riešiteľského kolektívu projektu Horizont 2020</t>
  </si>
  <si>
    <t>Vedúci riešiteľského kolektívu projektu financovaného cez Štrukturálne fondy EÚ</t>
  </si>
  <si>
    <t>Vedúci riešiteľského kolektívu projektu APVV</t>
  </si>
  <si>
    <t>Vedúci riešiteľského kolektívu projektu VEGA, KEGA</t>
  </si>
  <si>
    <t>Člen riešiteľského kolektívu projektu Horizont 2020</t>
  </si>
  <si>
    <t>Člen riešiteľského kolektívu projektu financovaného cez Štrukturálne fondy EÚ</t>
  </si>
  <si>
    <t>Člen riešiteľského kolektívu projektu APVV</t>
  </si>
  <si>
    <t>Člen riešiteľského kolektívu projektu VEGA, KEGA</t>
  </si>
  <si>
    <t>Počet prác</t>
  </si>
  <si>
    <t>Uveďte prácu a citácie</t>
  </si>
  <si>
    <t>Garant odborných praxí a stáží</t>
  </si>
  <si>
    <t>Uveďte študijný program, ročník</t>
  </si>
  <si>
    <t>Uveďte meno a priezvisko študenta, študijný program, ročník a tému diplomovej práce</t>
  </si>
  <si>
    <t>Oponent diplomovej práce</t>
  </si>
  <si>
    <t>AFG</t>
  </si>
  <si>
    <t>130 / autorský podiel</t>
  </si>
  <si>
    <t>Uveďte publikáciu a citácie</t>
  </si>
  <si>
    <t>Bodová hodnota
(520+(1000*IF)) / autorský podiel</t>
  </si>
  <si>
    <t>Uveďte autorský kolektív a názov knihy</t>
  </si>
  <si>
    <t>Autorský podiel            (v %)</t>
  </si>
  <si>
    <t>Autorský podiel       (v %)</t>
  </si>
  <si>
    <t>Abstrakty príspevkov zo zahraničných vedeckých konferencií</t>
  </si>
  <si>
    <t>BDA</t>
  </si>
  <si>
    <t>65 / autorský podiel</t>
  </si>
  <si>
    <t xml:space="preserve">Vedecké monografie vydané v domácich vydavateľstvách 
Kapitoly vo vedeckých monografiách vydané v domácich vydavateľstvách </t>
  </si>
  <si>
    <t>Vedecké práce v zahraničných recenzovaných vedeckých zborníkoch, monografiách (nekonferenčných)</t>
  </si>
  <si>
    <t>Vedecké práce v domácich recenzovaných vedeckých zborníkoch, monografiách (nekonferenčných)</t>
  </si>
  <si>
    <t>Rôzne publikácie a dokumenty, ktoré nemožno zaradiť do žiadnej z predchádzajúcich kategórií, napr. BFA - abstrakty odborných prác zo zahraničných podujatí (konferencie...), BFB - abstrakty odborných prác z domácich podujatí (konferencie...)</t>
  </si>
  <si>
    <r>
      <rPr>
        <sz val="10"/>
        <rFont val="Times New Roman"/>
        <family val="1"/>
        <charset val="238"/>
      </rPr>
      <t>Školiteľ -</t>
    </r>
    <r>
      <rPr>
        <sz val="10"/>
        <color rgb="FF000000"/>
        <rFont val="Times New Roman"/>
        <family val="1"/>
        <charset val="238"/>
      </rPr>
      <t xml:space="preserve"> konzultant dizertačnej práce v jazyku anglickom v roku jej obhájenia</t>
    </r>
  </si>
  <si>
    <r>
      <rPr>
        <sz val="10"/>
        <rFont val="Times New Roman"/>
        <family val="1"/>
        <charset val="238"/>
      </rPr>
      <t>Školiteľ -</t>
    </r>
    <r>
      <rPr>
        <sz val="10"/>
        <color rgb="FF000000"/>
        <rFont val="Times New Roman"/>
        <family val="1"/>
        <charset val="238"/>
      </rPr>
      <t xml:space="preserve"> konzultant dizertačnej práce v jazyku slovenskom v roku jej obhájenia</t>
    </r>
  </si>
  <si>
    <t>Odborné práce v zahraničných zborníkoch (konferenčných aj nekonferenčných) a nerecenzované</t>
  </si>
  <si>
    <t>Odborné práce v domácich zborníkoch (konferenčných aj nekonferenčných) a nerecenzované</t>
  </si>
  <si>
    <t xml:space="preserve">*Za nový e-learningový materiál pre účely bodového hodnotenia tvorivých pracovníkov UVLF v Košiciach sa považujú materiály v elektronickej forme nachádzajúce sa v platforme MOODLE, ktoré umožňujú študentom UVLF dištančnú výučbu, vrátane spätnej väzby. Materiály poskytnuté študentom na iných platformách sa do bodového hodnotenia tvorivých činností nezarátajú.
</t>
  </si>
  <si>
    <t>Nový e-learningový materiál pre predmet*</t>
  </si>
  <si>
    <t>Inovácia e-learningového materiálu pre predmet**</t>
  </si>
  <si>
    <t>Vedecké monografie v zahraničných renomovaných vydavateľstvách-recenzovaných (zoznam vydavateľstiev)*
Kapitoly vo vedeckých monografiách vydané v zahraničných vydavateľstvách-recenzovaných</t>
  </si>
  <si>
    <t>1 bod = 1%</t>
  </si>
  <si>
    <t>**Za inováciu sa považuje opakované vykázanie predmetu, ktorý bol obsahovo aktualizovaný</t>
  </si>
  <si>
    <t>0,2 bodu = 1%</t>
  </si>
  <si>
    <t>Body za e-learning budú dopísané predsedom e-learningovej komisie</t>
  </si>
  <si>
    <t>Vysokoškolské učebnice vydané v zahraničných vydavateľstvách a atlasy
Kapitoly vo vysokoškolských učebniciach vydané v zahraničných vydavateľstvách a atlasy</t>
  </si>
  <si>
    <t>Vysokoškolské učebnice vydané v domácich vydavateľstvách  a atlasy
Kapitoly vo vysokoškolských učebniciach vydané v domácich vydavateľstvách  a atlasy</t>
  </si>
  <si>
    <t>Vedecké práce v ostatných domácich časopisoch (Folia Veterinaria, Folia Pharmaceutica Cassoviensia)</t>
  </si>
  <si>
    <t>1040 / autorský podiel</t>
  </si>
  <si>
    <t>Start-up, Spin-off (konateľ)</t>
  </si>
  <si>
    <t>Uveďte názov start-upu, spin-offu ...</t>
  </si>
  <si>
    <t>Start-up, Spin-off (spolupracovník)</t>
  </si>
  <si>
    <t>Body za 1 mj</t>
  </si>
  <si>
    <t>---</t>
  </si>
  <si>
    <t>Osoba nesúca hlavnú zodpovednosť za uskutočnovanie, rozvoj a zabezpečenie kvality študijného programu</t>
  </si>
  <si>
    <t>Osoba nesúca zodpovednosť za profilový predmet (okrem osoby nesúcej hlavnú zodpovednosť za uskutočnovanie, rozvoj a zabezpečenie kvality študijného programu)</t>
  </si>
  <si>
    <t>Uveďte predmety</t>
  </si>
  <si>
    <t>Osoba zodpovedná za rozvoj a zabezpečenie kvality odboru habilitačného konania a inauguračného konania</t>
  </si>
  <si>
    <t>Uveďte odbor habilitačného a inauguračného konania</t>
  </si>
  <si>
    <t>Garant predmetu pre 1., 2. a spojený 1. a 2. stupeň</t>
  </si>
  <si>
    <t>Uveďte študijný program, predmety</t>
  </si>
  <si>
    <t>Garant predmetu pre 3. stupeň</t>
  </si>
  <si>
    <t>Študijný poradca</t>
  </si>
  <si>
    <t>Počet AH</t>
  </si>
  <si>
    <t>20 / AH</t>
  </si>
  <si>
    <t>10 / AH</t>
  </si>
  <si>
    <t>8 / AH</t>
  </si>
  <si>
    <t>4 / AH</t>
  </si>
  <si>
    <t>Oponentský posudok – habilitačnej práce</t>
  </si>
  <si>
    <t>Uveďte meno a priezvisko habilitanta a tému habilitačnej práce</t>
  </si>
  <si>
    <t>Oponentský posudok grantového projektu (KEGA, VEGA)</t>
  </si>
  <si>
    <t>Uveďte registračné číslo a názov projektu</t>
  </si>
  <si>
    <t>Oponentský posudok zahraničného grantového projektu a projektu zo štrukturálnych fondov EÚ</t>
  </si>
  <si>
    <t>Lektorský posudok článku kategórie A+</t>
  </si>
  <si>
    <t>Lektorský posudok článku kategórie A-</t>
  </si>
  <si>
    <t>5 / AH</t>
  </si>
  <si>
    <t>Predseda Akreditačnej komisie UVLF</t>
  </si>
  <si>
    <t>Člen Akreditačnej komisie UVLF</t>
  </si>
  <si>
    <t>Predseda komisie pre vytváranie, úpravu a periodické hodnotenie študijného programu</t>
  </si>
  <si>
    <t>Člen komisie pre vytváranie, úpravu a periodické hodnotenie študijného programu</t>
  </si>
  <si>
    <t>Predseda ad-hoc komisie</t>
  </si>
  <si>
    <t>Predseda komisie pre výberové konanie</t>
  </si>
  <si>
    <t>Člen komisie pre výberové konanie</t>
  </si>
  <si>
    <t>Uveďte autora / autorov, názov učebného textu,vydavateľa a rok vydania</t>
  </si>
  <si>
    <t>Celkový počet citácií v období od roku 2019 na najcitovanejšie práce zamestnanca podľa WOS, Scopus alebo iných relevantných databáz  (30 a viac citácií)</t>
  </si>
  <si>
    <t>Celkový počet citácií v období od roku 2019 na najcitovanejšie práce zamestnanca podľa WOS, Scopus alebo iných relevantných databáz  (15-29 citácií)</t>
  </si>
  <si>
    <t xml:space="preserve">     .      . 2025</t>
  </si>
  <si>
    <t>Svojimi vlastnoručnými podpismi prehlasujeme, že v jednotlivých častiach a položkách Formuláru bodového hodnotenia tvorivých pracovníkov UVLF v Košiciach za rok 2024 sú uvedené pravdivé a presné údaje, a že pri sumarizácii bodového hodnotenia tvorivých pracovníkov boli dodržané ustanovenia vnútorného predpisu č. 74 Etický kódex vedeckého pracovníka UVLF v Košiciach. V prípade zistenia nepravdivosti akéhoľkovek údaju sme si vedomí právnych následkov nášho konania.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</si>
</sst>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2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rgb="FF000000"/>
      <name val="Times New Roman"/>
      <family val="1"/>
      <charset val="238"/>
    </font>
    <font>
      <i/>
      <sz val="10"/>
      <color rgb="FF000000"/>
      <name val="Times New Roman"/>
      <family val="1"/>
      <charset val="238"/>
    </font>
    <font>
      <b/>
      <i/>
      <sz val="10"/>
      <color rgb="FF000000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b/>
      <i/>
      <sz val="12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0"/>
      <color theme="2" tint="-0.749992370372631"/>
      <name val="Times New Roman"/>
      <family val="1"/>
      <charset val="238"/>
    </font>
    <font>
      <sz val="10"/>
      <color theme="2" tint="-0.749992370372631"/>
      <name val="Calibri"/>
      <family val="2"/>
      <charset val="238"/>
      <scheme val="minor"/>
    </font>
    <font>
      <b/>
      <sz val="10"/>
      <color theme="2" tint="-0.749992370372631"/>
      <name val="Times New Roman"/>
      <family val="1"/>
      <charset val="238"/>
    </font>
    <font>
      <sz val="11"/>
      <color theme="1" tint="0.249977111117893"/>
      <name val="Times New Roman"/>
      <family val="1"/>
      <charset val="238"/>
    </font>
    <font>
      <sz val="10"/>
      <color theme="1" tint="0.249977111117893"/>
      <name val="Times New Roman"/>
      <family val="1"/>
      <charset val="238"/>
    </font>
    <font>
      <sz val="10"/>
      <name val="Times New Roman"/>
      <family val="1"/>
      <charset val="238"/>
    </font>
    <font>
      <i/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98">
    <xf numFmtId="0" fontId="0" fillId="0" borderId="0" xfId="0"/>
    <xf numFmtId="0" fontId="1" fillId="0" borderId="0" xfId="0" applyFont="1"/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0" fontId="7" fillId="0" borderId="0" xfId="0" applyFont="1"/>
    <xf numFmtId="0" fontId="6" fillId="0" borderId="1" xfId="0" applyFont="1" applyBorder="1"/>
    <xf numFmtId="0" fontId="6" fillId="0" borderId="0" xfId="0" applyFont="1"/>
    <xf numFmtId="0" fontId="5" fillId="0" borderId="1" xfId="0" applyFont="1" applyBorder="1" applyAlignment="1">
      <alignment vertical="center"/>
    </xf>
    <xf numFmtId="0" fontId="12" fillId="0" borderId="0" xfId="0" applyFont="1" applyAlignment="1">
      <alignment vertical="center" wrapText="1"/>
    </xf>
    <xf numFmtId="0" fontId="13" fillId="0" borderId="0" xfId="0" applyFont="1"/>
    <xf numFmtId="0" fontId="14" fillId="0" borderId="0" xfId="0" applyFont="1" applyAlignment="1">
      <alignment horizontal="justify" vertical="center"/>
    </xf>
    <xf numFmtId="0" fontId="13" fillId="0" borderId="0" xfId="0" applyFont="1" applyAlignment="1">
      <alignment horizontal="justify" vertical="center"/>
    </xf>
    <xf numFmtId="2" fontId="7" fillId="0" borderId="1" xfId="0" applyNumberFormat="1" applyFont="1" applyBorder="1"/>
    <xf numFmtId="0" fontId="11" fillId="2" borderId="1" xfId="0" applyFont="1" applyFill="1" applyBorder="1"/>
    <xf numFmtId="0" fontId="8" fillId="4" borderId="1" xfId="0" applyFont="1" applyFill="1" applyBorder="1" applyAlignment="1">
      <alignment vertical="center" wrapText="1"/>
    </xf>
    <xf numFmtId="0" fontId="11" fillId="0" borderId="0" xfId="0" applyFont="1"/>
    <xf numFmtId="0" fontId="15" fillId="0" borderId="0" xfId="0" applyFont="1"/>
    <xf numFmtId="0" fontId="16" fillId="0" borderId="0" xfId="0" applyFont="1"/>
    <xf numFmtId="0" fontId="11" fillId="2" borderId="0" xfId="0" applyFont="1" applyFill="1"/>
    <xf numFmtId="0" fontId="7" fillId="2" borderId="0" xfId="0" applyFont="1" applyFill="1"/>
    <xf numFmtId="2" fontId="8" fillId="4" borderId="1" xfId="0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top" wrapText="1"/>
    </xf>
    <xf numFmtId="0" fontId="3" fillId="2" borderId="3" xfId="0" applyFont="1" applyFill="1" applyBorder="1" applyAlignment="1">
      <alignment horizontal="left" vertical="center" wrapText="1"/>
    </xf>
    <xf numFmtId="0" fontId="6" fillId="2" borderId="1" xfId="0" applyFont="1" applyFill="1" applyBorder="1"/>
    <xf numFmtId="0" fontId="6" fillId="2" borderId="2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left"/>
    </xf>
    <xf numFmtId="2" fontId="17" fillId="0" borderId="1" xfId="0" applyNumberFormat="1" applyFont="1" applyBorder="1" applyAlignment="1">
      <alignment horizontal="center" vertical="center" wrapText="1"/>
    </xf>
    <xf numFmtId="0" fontId="0" fillId="0" borderId="5" xfId="0" applyBorder="1" applyAlignment="1">
      <alignment shrinkToFit="1"/>
    </xf>
    <xf numFmtId="0" fontId="0" fillId="0" borderId="4" xfId="0" applyBorder="1" applyAlignment="1">
      <alignment shrinkToFit="1"/>
    </xf>
    <xf numFmtId="0" fontId="3" fillId="0" borderId="3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17" fillId="0" borderId="1" xfId="0" applyFont="1" applyBorder="1" applyAlignment="1">
      <alignment vertical="center" wrapText="1"/>
    </xf>
    <xf numFmtId="0" fontId="17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 shrinkToFit="1"/>
    </xf>
    <xf numFmtId="0" fontId="3" fillId="0" borderId="4" xfId="0" applyFont="1" applyBorder="1" applyAlignment="1">
      <alignment vertical="center" shrinkToFit="1"/>
    </xf>
    <xf numFmtId="0" fontId="3" fillId="0" borderId="3" xfId="0" applyFont="1" applyBorder="1" applyAlignment="1">
      <alignment vertical="center" shrinkToFit="1"/>
    </xf>
    <xf numFmtId="0" fontId="18" fillId="0" borderId="5" xfId="0" applyFont="1" applyBorder="1" applyAlignment="1">
      <alignment vertical="center" shrinkToFit="1"/>
    </xf>
    <xf numFmtId="0" fontId="18" fillId="0" borderId="4" xfId="0" applyFont="1" applyBorder="1" applyAlignment="1">
      <alignment vertical="center" shrinkToFit="1"/>
    </xf>
    <xf numFmtId="0" fontId="18" fillId="0" borderId="3" xfId="0" applyFont="1" applyBorder="1" applyAlignment="1">
      <alignment vertical="center" shrinkToFit="1"/>
    </xf>
    <xf numFmtId="0" fontId="3" fillId="3" borderId="3" xfId="0" applyFont="1" applyFill="1" applyBorder="1" applyAlignment="1" applyProtection="1">
      <alignment vertical="center" wrapText="1" shrinkToFit="1"/>
      <protection locked="0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3" fillId="3" borderId="3" xfId="0" applyFont="1" applyFill="1" applyBorder="1" applyAlignment="1" applyProtection="1">
      <alignment vertical="center" shrinkToFit="1"/>
      <protection locked="0"/>
    </xf>
    <xf numFmtId="1" fontId="5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18" fillId="3" borderId="3" xfId="0" applyFont="1" applyFill="1" applyBorder="1" applyAlignment="1" applyProtection="1">
      <alignment vertical="center" shrinkToFit="1"/>
      <protection locked="0"/>
    </xf>
    <xf numFmtId="1" fontId="17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3" borderId="1" xfId="0" applyFont="1" applyFill="1" applyBorder="1" applyAlignment="1" applyProtection="1">
      <alignment vertical="center" wrapText="1" shrinkToFit="1"/>
      <protection locked="0"/>
    </xf>
    <xf numFmtId="2" fontId="5" fillId="3" borderId="1" xfId="0" applyNumberFormat="1" applyFont="1" applyFill="1" applyBorder="1" applyAlignment="1" applyProtection="1">
      <alignment horizontal="center" vertical="center" wrapText="1"/>
      <protection locked="0"/>
    </xf>
    <xf numFmtId="164" fontId="5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3" borderId="3" xfId="0" applyFont="1" applyFill="1" applyBorder="1" applyAlignment="1" applyProtection="1">
      <alignment vertical="center" wrapText="1"/>
      <protection locked="0"/>
    </xf>
    <xf numFmtId="0" fontId="7" fillId="0" borderId="0" xfId="0" applyFont="1" applyAlignment="1">
      <alignment horizontal="right"/>
    </xf>
    <xf numFmtId="0" fontId="7" fillId="3" borderId="0" xfId="0" applyFont="1" applyFill="1" applyProtection="1">
      <protection locked="0"/>
    </xf>
    <xf numFmtId="0" fontId="6" fillId="2" borderId="6" xfId="0" applyFont="1" applyFill="1" applyBorder="1"/>
    <xf numFmtId="164" fontId="5" fillId="0" borderId="1" xfId="0" applyNumberFormat="1" applyFont="1" applyBorder="1" applyAlignment="1">
      <alignment horizontal="center" vertical="center" wrapText="1"/>
    </xf>
    <xf numFmtId="0" fontId="20" fillId="0" borderId="0" xfId="0" applyFont="1"/>
    <xf numFmtId="0" fontId="21" fillId="0" borderId="0" xfId="0" applyFont="1"/>
    <xf numFmtId="0" fontId="6" fillId="0" borderId="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2" fontId="5" fillId="0" borderId="4" xfId="0" applyNumberFormat="1" applyFont="1" applyBorder="1" applyAlignment="1">
      <alignment horizontal="center" vertical="center" wrapText="1"/>
    </xf>
    <xf numFmtId="2" fontId="8" fillId="4" borderId="1" xfId="0" applyNumberFormat="1" applyFont="1" applyFill="1" applyBorder="1" applyAlignment="1">
      <alignment vertical="center" wrapText="1"/>
    </xf>
    <xf numFmtId="0" fontId="6" fillId="0" borderId="6" xfId="0" quotePrefix="1" applyFont="1" applyBorder="1" applyAlignment="1">
      <alignment horizontal="center" vertical="center" wrapText="1"/>
    </xf>
    <xf numFmtId="0" fontId="3" fillId="2" borderId="3" xfId="0" applyFont="1" applyFill="1" applyBorder="1" applyAlignment="1">
      <alignment vertical="center" shrinkToFit="1"/>
    </xf>
    <xf numFmtId="0" fontId="6" fillId="0" borderId="6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7" fillId="0" borderId="0" xfId="0" applyFont="1" applyAlignment="1">
      <alignment horizontal="justify"/>
    </xf>
    <xf numFmtId="0" fontId="7" fillId="0" borderId="0" xfId="0" applyFont="1" applyAlignment="1">
      <alignment horizontal="center"/>
    </xf>
    <xf numFmtId="0" fontId="10" fillId="0" borderId="3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0" fontId="11" fillId="2" borderId="3" xfId="0" applyFont="1" applyFill="1" applyBorder="1" applyAlignment="1">
      <alignment horizontal="left"/>
    </xf>
    <xf numFmtId="0" fontId="11" fillId="2" borderId="4" xfId="0" applyFont="1" applyFill="1" applyBorder="1" applyAlignment="1">
      <alignment horizontal="left"/>
    </xf>
    <xf numFmtId="0" fontId="7" fillId="3" borderId="0" xfId="0" applyFont="1" applyFill="1" applyAlignment="1" applyProtection="1">
      <alignment horizontal="left"/>
      <protection locked="0"/>
    </xf>
    <xf numFmtId="0" fontId="12" fillId="0" borderId="0" xfId="0" applyFont="1" applyAlignment="1">
      <alignment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19" fillId="5" borderId="3" xfId="0" applyFont="1" applyFill="1" applyBorder="1" applyAlignment="1">
      <alignment horizontal="left" vertical="center" wrapText="1"/>
    </xf>
    <xf numFmtId="0" fontId="19" fillId="5" borderId="5" xfId="0" applyFont="1" applyFill="1" applyBorder="1" applyAlignment="1">
      <alignment horizontal="left" vertical="center" wrapText="1"/>
    </xf>
    <xf numFmtId="0" fontId="19" fillId="5" borderId="4" xfId="0" applyFont="1" applyFill="1" applyBorder="1" applyAlignment="1">
      <alignment horizontal="left" vertical="center" wrapText="1"/>
    </xf>
    <xf numFmtId="0" fontId="4" fillId="5" borderId="3" xfId="0" applyFont="1" applyFill="1" applyBorder="1" applyAlignment="1">
      <alignment horizontal="left" vertical="center" wrapText="1"/>
    </xf>
    <xf numFmtId="0" fontId="4" fillId="5" borderId="5" xfId="0" applyFont="1" applyFill="1" applyBorder="1" applyAlignment="1">
      <alignment horizontal="left" vertical="center" wrapText="1"/>
    </xf>
    <xf numFmtId="0" fontId="4" fillId="5" borderId="4" xfId="0" applyFont="1" applyFill="1" applyBorder="1" applyAlignment="1">
      <alignment horizontal="left" vertical="center" wrapText="1"/>
    </xf>
    <xf numFmtId="0" fontId="12" fillId="0" borderId="0" xfId="0" applyFont="1" applyAlignment="1">
      <alignment horizontal="left" vertical="top"/>
    </xf>
    <xf numFmtId="0" fontId="12" fillId="0" borderId="0" xfId="0" applyFont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12" fillId="0" borderId="0" xfId="0" applyFont="1" applyAlignment="1">
      <alignment horizontal="left" vertical="top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C30"/>
  <sheetViews>
    <sheetView tabSelected="1" topLeftCell="A4" workbookViewId="0">
      <selection activeCell="B30" sqref="B30"/>
    </sheetView>
  </sheetViews>
  <sheetFormatPr defaultColWidth="9.140625" defaultRowHeight="15" x14ac:dyDescent="0.25"/>
  <cols>
    <col min="1" max="1" width="26" style="8" customWidth="1"/>
    <col min="2" max="2" width="38.7109375" style="8" customWidth="1"/>
    <col min="3" max="3" width="12.5703125" style="8" bestFit="1" customWidth="1"/>
    <col min="4" max="16384" width="9.140625" style="8"/>
  </cols>
  <sheetData>
    <row r="1" spans="1:3" x14ac:dyDescent="0.25">
      <c r="A1" s="22" t="s">
        <v>35</v>
      </c>
      <c r="B1" s="23"/>
      <c r="C1" s="23"/>
    </row>
    <row r="2" spans="1:3" ht="13.9" x14ac:dyDescent="0.25">
      <c r="A2" s="72"/>
      <c r="B2" s="72"/>
      <c r="C2" s="72"/>
    </row>
    <row r="3" spans="1:3" ht="13.9" x14ac:dyDescent="0.25">
      <c r="A3" s="30" t="s">
        <v>70</v>
      </c>
      <c r="B3" s="77"/>
      <c r="C3" s="77"/>
    </row>
    <row r="4" spans="1:3" ht="13.9" x14ac:dyDescent="0.25">
      <c r="A4" s="19"/>
      <c r="B4" s="77"/>
      <c r="C4" s="77"/>
    </row>
    <row r="5" spans="1:3" ht="13.9" x14ac:dyDescent="0.25">
      <c r="A5" s="19" t="s">
        <v>71</v>
      </c>
      <c r="B5" s="77"/>
      <c r="C5" s="77"/>
    </row>
    <row r="6" spans="1:3" x14ac:dyDescent="0.25">
      <c r="A6" s="19" t="s">
        <v>72</v>
      </c>
      <c r="B6" s="77"/>
      <c r="C6" s="77"/>
    </row>
    <row r="8" spans="1:3" x14ac:dyDescent="0.25">
      <c r="A8" s="75" t="s">
        <v>33</v>
      </c>
      <c r="B8" s="76"/>
      <c r="C8" s="17" t="s">
        <v>1</v>
      </c>
    </row>
    <row r="9" spans="1:3" x14ac:dyDescent="0.25">
      <c r="A9" s="73" t="s">
        <v>4</v>
      </c>
      <c r="B9" s="74"/>
      <c r="C9" s="16">
        <f>'I. Vedecká a publikačná činnosť'!E424</f>
        <v>0</v>
      </c>
    </row>
    <row r="10" spans="1:3" x14ac:dyDescent="0.25">
      <c r="A10" s="73" t="s">
        <v>13</v>
      </c>
      <c r="B10" s="74"/>
      <c r="C10" s="16">
        <f>'II. Pedagogická činnosť'!D38</f>
        <v>0</v>
      </c>
    </row>
    <row r="11" spans="1:3" x14ac:dyDescent="0.25">
      <c r="A11" s="73" t="s">
        <v>32</v>
      </c>
      <c r="B11" s="74"/>
      <c r="C11" s="16">
        <f>'III. Ostatná činnosť'!D79</f>
        <v>0</v>
      </c>
    </row>
    <row r="13" spans="1:3" x14ac:dyDescent="0.25">
      <c r="A13" s="20" t="s">
        <v>83</v>
      </c>
    </row>
    <row r="15" spans="1:3" x14ac:dyDescent="0.25">
      <c r="A15" s="70" t="s">
        <v>73</v>
      </c>
      <c r="B15" s="70"/>
      <c r="C15" s="70"/>
    </row>
    <row r="17" spans="1:3" ht="99" customHeight="1" x14ac:dyDescent="0.25">
      <c r="A17" s="71" t="s">
        <v>255</v>
      </c>
      <c r="B17" s="71"/>
      <c r="C17" s="71"/>
    </row>
    <row r="20" spans="1:3" x14ac:dyDescent="0.25">
      <c r="A20" s="8" t="s">
        <v>74</v>
      </c>
    </row>
    <row r="26" spans="1:3" x14ac:dyDescent="0.25">
      <c r="A26" s="8" t="s">
        <v>75</v>
      </c>
    </row>
    <row r="30" spans="1:3" x14ac:dyDescent="0.25">
      <c r="A30" s="56" t="s">
        <v>82</v>
      </c>
      <c r="B30" s="57" t="s">
        <v>254</v>
      </c>
    </row>
  </sheetData>
  <sheetProtection algorithmName="SHA-512" hashValue="ydIVjrZ7CR+YBzYbEhafp2HLN6G9qg11Jnobls7HIH1bAXITILO7PTQcRwCPzcfElzkTGkxgWgbHIi7A2VbZag==" saltValue="h5pguU3GebaDT61Wt5h9QA==" spinCount="100000" sheet="1" selectLockedCells="1"/>
  <mergeCells count="11">
    <mergeCell ref="A15:C15"/>
    <mergeCell ref="A17:C17"/>
    <mergeCell ref="A2:C2"/>
    <mergeCell ref="A9:B9"/>
    <mergeCell ref="A10:B10"/>
    <mergeCell ref="A11:B11"/>
    <mergeCell ref="A8:B8"/>
    <mergeCell ref="B4:C4"/>
    <mergeCell ref="B5:C5"/>
    <mergeCell ref="B6:C6"/>
    <mergeCell ref="B3:C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G428"/>
  <sheetViews>
    <sheetView topLeftCell="A184" zoomScale="110" zoomScaleNormal="110" workbookViewId="0">
      <selection activeCell="D284" sqref="D284"/>
    </sheetView>
  </sheetViews>
  <sheetFormatPr defaultColWidth="9.140625" defaultRowHeight="12.75" x14ac:dyDescent="0.2"/>
  <cols>
    <col min="1" max="1" width="9.140625" style="10"/>
    <col min="2" max="2" width="77.28515625" style="1" customWidth="1"/>
    <col min="3" max="3" width="9.28515625" style="4" customWidth="1"/>
    <col min="4" max="4" width="10.140625" style="1" customWidth="1"/>
    <col min="5" max="5" width="12.5703125" style="4" customWidth="1"/>
    <col min="6" max="16384" width="9.140625" style="1"/>
  </cols>
  <sheetData>
    <row r="1" spans="1:7" ht="14.25" customHeight="1" x14ac:dyDescent="0.2">
      <c r="A1" s="86" t="s">
        <v>40</v>
      </c>
      <c r="B1" s="87"/>
      <c r="C1" s="87"/>
      <c r="D1" s="87"/>
      <c r="E1" s="88"/>
    </row>
    <row r="2" spans="1:7" ht="15" customHeight="1" x14ac:dyDescent="0.2">
      <c r="A2" s="89"/>
      <c r="B2" s="90"/>
      <c r="C2" s="90"/>
      <c r="D2" s="90"/>
      <c r="E2" s="91"/>
    </row>
    <row r="3" spans="1:7" ht="38.25" x14ac:dyDescent="0.2">
      <c r="A3" s="27"/>
      <c r="B3" s="26"/>
      <c r="C3" s="6" t="s">
        <v>0</v>
      </c>
      <c r="D3" s="6" t="s">
        <v>36</v>
      </c>
      <c r="E3" s="6" t="s">
        <v>1</v>
      </c>
    </row>
    <row r="4" spans="1:7" ht="38.25" x14ac:dyDescent="0.2">
      <c r="A4" s="79" t="s">
        <v>86</v>
      </c>
      <c r="B4" s="2" t="s">
        <v>208</v>
      </c>
      <c r="C4" s="3" t="s">
        <v>85</v>
      </c>
      <c r="D4" s="53"/>
      <c r="E4" s="7">
        <f>520*D4</f>
        <v>0</v>
      </c>
    </row>
    <row r="5" spans="1:7" ht="15" x14ac:dyDescent="0.25">
      <c r="A5" s="80"/>
      <c r="B5" s="52" t="s">
        <v>37</v>
      </c>
      <c r="C5" s="32"/>
      <c r="D5" s="32"/>
      <c r="E5" s="33"/>
    </row>
    <row r="6" spans="1:7" ht="25.5" x14ac:dyDescent="0.2">
      <c r="A6" s="79" t="s">
        <v>87</v>
      </c>
      <c r="B6" s="2" t="s">
        <v>197</v>
      </c>
      <c r="C6" s="3" t="s">
        <v>2</v>
      </c>
      <c r="D6" s="53"/>
      <c r="E6" s="7">
        <f t="shared" ref="E6" si="0">260*D6</f>
        <v>0</v>
      </c>
    </row>
    <row r="7" spans="1:7" ht="15" x14ac:dyDescent="0.25">
      <c r="A7" s="80"/>
      <c r="B7" s="52" t="s">
        <v>37</v>
      </c>
      <c r="C7" s="32"/>
      <c r="D7" s="32"/>
      <c r="E7" s="33"/>
    </row>
    <row r="8" spans="1:7" ht="25.5" x14ac:dyDescent="0.2">
      <c r="A8" s="79" t="s">
        <v>88</v>
      </c>
      <c r="B8" s="2" t="s">
        <v>213</v>
      </c>
      <c r="C8" s="3" t="s">
        <v>39</v>
      </c>
      <c r="D8" s="53"/>
      <c r="E8" s="7">
        <f>130*D8</f>
        <v>0</v>
      </c>
    </row>
    <row r="9" spans="1:7" ht="15" x14ac:dyDescent="0.25">
      <c r="A9" s="80"/>
      <c r="B9" s="52" t="s">
        <v>37</v>
      </c>
      <c r="C9" s="32"/>
      <c r="D9" s="32"/>
      <c r="E9" s="33"/>
    </row>
    <row r="10" spans="1:7" ht="25.5" x14ac:dyDescent="0.2">
      <c r="A10" s="79" t="s">
        <v>89</v>
      </c>
      <c r="B10" s="2" t="s">
        <v>214</v>
      </c>
      <c r="C10" s="3" t="s">
        <v>90</v>
      </c>
      <c r="D10" s="53"/>
      <c r="E10" s="7">
        <f>80*D10</f>
        <v>0</v>
      </c>
    </row>
    <row r="11" spans="1:7" ht="15" x14ac:dyDescent="0.25">
      <c r="A11" s="80"/>
      <c r="B11" s="52" t="s">
        <v>37</v>
      </c>
      <c r="C11" s="32"/>
      <c r="D11" s="32"/>
      <c r="E11" s="33"/>
    </row>
    <row r="12" spans="1:7" ht="39" customHeight="1" x14ac:dyDescent="0.2">
      <c r="A12" s="28"/>
      <c r="B12" s="26"/>
      <c r="C12" s="81" t="s">
        <v>190</v>
      </c>
      <c r="D12" s="82"/>
      <c r="E12" s="83"/>
    </row>
    <row r="13" spans="1:7" ht="79.5" customHeight="1" x14ac:dyDescent="0.2">
      <c r="A13" s="69" t="s">
        <v>92</v>
      </c>
      <c r="B13" s="2" t="s">
        <v>91</v>
      </c>
      <c r="C13" s="29" t="s">
        <v>93</v>
      </c>
      <c r="D13" s="29" t="s">
        <v>192</v>
      </c>
      <c r="E13" s="29" t="s">
        <v>99</v>
      </c>
    </row>
    <row r="14" spans="1:7" x14ac:dyDescent="0.2">
      <c r="A14" s="9"/>
      <c r="B14" s="45" t="s">
        <v>38</v>
      </c>
      <c r="C14" s="54"/>
      <c r="D14" s="49"/>
      <c r="E14" s="31">
        <f>IF(ISBLANK(C14)*ISBLANK(D14)*OR(C14=0)*OR(D14=0), (0), ((520+(C14*1000))*(D14/100)))</f>
        <v>0</v>
      </c>
      <c r="G14" s="61"/>
    </row>
    <row r="15" spans="1:7" x14ac:dyDescent="0.2">
      <c r="A15" s="9"/>
      <c r="B15" s="55" t="s">
        <v>38</v>
      </c>
      <c r="C15" s="54"/>
      <c r="D15" s="49"/>
      <c r="E15" s="31">
        <f t="shared" ref="E15:E33" si="1">IF(ISBLANK(C15)*ISBLANK(D15)*OR(C15=0)*OR(D15=0), (0), ((520+(C15*1000))*(D15/100)))</f>
        <v>0</v>
      </c>
    </row>
    <row r="16" spans="1:7" x14ac:dyDescent="0.2">
      <c r="A16" s="9"/>
      <c r="B16" s="55" t="s">
        <v>38</v>
      </c>
      <c r="C16" s="54"/>
      <c r="D16" s="49"/>
      <c r="E16" s="31">
        <f t="shared" si="1"/>
        <v>0</v>
      </c>
    </row>
    <row r="17" spans="1:5" x14ac:dyDescent="0.2">
      <c r="A17" s="9"/>
      <c r="B17" s="55" t="s">
        <v>38</v>
      </c>
      <c r="C17" s="54"/>
      <c r="D17" s="49"/>
      <c r="E17" s="31">
        <f t="shared" si="1"/>
        <v>0</v>
      </c>
    </row>
    <row r="18" spans="1:5" x14ac:dyDescent="0.2">
      <c r="A18" s="9"/>
      <c r="B18" s="55" t="s">
        <v>38</v>
      </c>
      <c r="C18" s="54"/>
      <c r="D18" s="49"/>
      <c r="E18" s="31">
        <f t="shared" si="1"/>
        <v>0</v>
      </c>
    </row>
    <row r="19" spans="1:5" x14ac:dyDescent="0.2">
      <c r="A19" s="9"/>
      <c r="B19" s="55" t="s">
        <v>38</v>
      </c>
      <c r="C19" s="54"/>
      <c r="D19" s="49"/>
      <c r="E19" s="31">
        <f t="shared" si="1"/>
        <v>0</v>
      </c>
    </row>
    <row r="20" spans="1:5" x14ac:dyDescent="0.2">
      <c r="A20" s="9"/>
      <c r="B20" s="55" t="s">
        <v>38</v>
      </c>
      <c r="C20" s="54"/>
      <c r="D20" s="49"/>
      <c r="E20" s="31">
        <f t="shared" si="1"/>
        <v>0</v>
      </c>
    </row>
    <row r="21" spans="1:5" x14ac:dyDescent="0.2">
      <c r="A21" s="9"/>
      <c r="B21" s="55" t="s">
        <v>38</v>
      </c>
      <c r="C21" s="54"/>
      <c r="D21" s="49"/>
      <c r="E21" s="31">
        <f t="shared" si="1"/>
        <v>0</v>
      </c>
    </row>
    <row r="22" spans="1:5" x14ac:dyDescent="0.2">
      <c r="A22" s="9"/>
      <c r="B22" s="55" t="s">
        <v>38</v>
      </c>
      <c r="C22" s="54"/>
      <c r="D22" s="49"/>
      <c r="E22" s="31">
        <f t="shared" si="1"/>
        <v>0</v>
      </c>
    </row>
    <row r="23" spans="1:5" x14ac:dyDescent="0.2">
      <c r="A23" s="9"/>
      <c r="B23" s="55" t="s">
        <v>38</v>
      </c>
      <c r="C23" s="54"/>
      <c r="D23" s="49"/>
      <c r="E23" s="31">
        <f t="shared" si="1"/>
        <v>0</v>
      </c>
    </row>
    <row r="24" spans="1:5" x14ac:dyDescent="0.2">
      <c r="A24" s="9"/>
      <c r="B24" s="55" t="s">
        <v>38</v>
      </c>
      <c r="C24" s="54"/>
      <c r="D24" s="49"/>
      <c r="E24" s="31">
        <f t="shared" si="1"/>
        <v>0</v>
      </c>
    </row>
    <row r="25" spans="1:5" x14ac:dyDescent="0.2">
      <c r="A25" s="9"/>
      <c r="B25" s="55" t="s">
        <v>38</v>
      </c>
      <c r="C25" s="54"/>
      <c r="D25" s="49"/>
      <c r="E25" s="31">
        <f t="shared" si="1"/>
        <v>0</v>
      </c>
    </row>
    <row r="26" spans="1:5" x14ac:dyDescent="0.2">
      <c r="A26" s="9"/>
      <c r="B26" s="55" t="s">
        <v>38</v>
      </c>
      <c r="C26" s="54"/>
      <c r="D26" s="49"/>
      <c r="E26" s="31">
        <f t="shared" si="1"/>
        <v>0</v>
      </c>
    </row>
    <row r="27" spans="1:5" x14ac:dyDescent="0.2">
      <c r="A27" s="9"/>
      <c r="B27" s="55" t="s">
        <v>38</v>
      </c>
      <c r="C27" s="54"/>
      <c r="D27" s="49"/>
      <c r="E27" s="31">
        <f t="shared" si="1"/>
        <v>0</v>
      </c>
    </row>
    <row r="28" spans="1:5" x14ac:dyDescent="0.2">
      <c r="A28" s="9"/>
      <c r="B28" s="55" t="s">
        <v>38</v>
      </c>
      <c r="C28" s="54"/>
      <c r="D28" s="49"/>
      <c r="E28" s="31">
        <f t="shared" si="1"/>
        <v>0</v>
      </c>
    </row>
    <row r="29" spans="1:5" x14ac:dyDescent="0.2">
      <c r="A29" s="9"/>
      <c r="B29" s="55" t="s">
        <v>38</v>
      </c>
      <c r="C29" s="54"/>
      <c r="D29" s="49"/>
      <c r="E29" s="31">
        <f t="shared" si="1"/>
        <v>0</v>
      </c>
    </row>
    <row r="30" spans="1:5" x14ac:dyDescent="0.2">
      <c r="A30" s="9"/>
      <c r="B30" s="55" t="s">
        <v>38</v>
      </c>
      <c r="C30" s="54"/>
      <c r="D30" s="49"/>
      <c r="E30" s="31">
        <f t="shared" si="1"/>
        <v>0</v>
      </c>
    </row>
    <row r="31" spans="1:5" x14ac:dyDescent="0.2">
      <c r="A31" s="9"/>
      <c r="B31" s="55" t="s">
        <v>38</v>
      </c>
      <c r="C31" s="54"/>
      <c r="D31" s="49"/>
      <c r="E31" s="31">
        <f t="shared" si="1"/>
        <v>0</v>
      </c>
    </row>
    <row r="32" spans="1:5" x14ac:dyDescent="0.2">
      <c r="A32" s="9"/>
      <c r="B32" s="55" t="s">
        <v>38</v>
      </c>
      <c r="C32" s="54"/>
      <c r="D32" s="49"/>
      <c r="E32" s="31">
        <f t="shared" si="1"/>
        <v>0</v>
      </c>
    </row>
    <row r="33" spans="1:5" x14ac:dyDescent="0.2">
      <c r="A33" s="9"/>
      <c r="B33" s="55" t="s">
        <v>38</v>
      </c>
      <c r="C33" s="54"/>
      <c r="D33" s="49"/>
      <c r="E33" s="31">
        <f t="shared" si="1"/>
        <v>0</v>
      </c>
    </row>
    <row r="34" spans="1:5" ht="38.25" x14ac:dyDescent="0.2">
      <c r="A34" s="27"/>
      <c r="B34" s="26"/>
      <c r="C34" s="6" t="s">
        <v>0</v>
      </c>
      <c r="D34" s="6" t="s">
        <v>193</v>
      </c>
      <c r="E34" s="6" t="s">
        <v>1</v>
      </c>
    </row>
    <row r="35" spans="1:5" ht="38.25" x14ac:dyDescent="0.2">
      <c r="A35" s="69" t="s">
        <v>97</v>
      </c>
      <c r="B35" s="2" t="s">
        <v>98</v>
      </c>
      <c r="C35" s="29" t="s">
        <v>100</v>
      </c>
      <c r="D35" s="29" t="s">
        <v>193</v>
      </c>
      <c r="E35" s="29" t="s">
        <v>1</v>
      </c>
    </row>
    <row r="36" spans="1:5" x14ac:dyDescent="0.2">
      <c r="A36" s="9"/>
      <c r="B36" s="45" t="s">
        <v>38</v>
      </c>
      <c r="C36" s="59"/>
      <c r="D36" s="49"/>
      <c r="E36" s="31">
        <f>IF(ISBLANK(D36)*OR(D36=0),(0),((520*(D36/100))))</f>
        <v>0</v>
      </c>
    </row>
    <row r="37" spans="1:5" x14ac:dyDescent="0.2">
      <c r="A37" s="9"/>
      <c r="B37" s="55" t="s">
        <v>38</v>
      </c>
      <c r="C37" s="59"/>
      <c r="D37" s="49"/>
      <c r="E37" s="31">
        <f t="shared" ref="E37:E45" si="2">IF(ISBLANK(D37)*OR(D37=0),(0),((520*(D37/100))))</f>
        <v>0</v>
      </c>
    </row>
    <row r="38" spans="1:5" x14ac:dyDescent="0.2">
      <c r="A38" s="9"/>
      <c r="B38" s="55" t="s">
        <v>38</v>
      </c>
      <c r="C38" s="59"/>
      <c r="D38" s="49"/>
      <c r="E38" s="31">
        <f t="shared" si="2"/>
        <v>0</v>
      </c>
    </row>
    <row r="39" spans="1:5" x14ac:dyDescent="0.2">
      <c r="A39" s="9"/>
      <c r="B39" s="55" t="s">
        <v>38</v>
      </c>
      <c r="C39" s="59"/>
      <c r="D39" s="49"/>
      <c r="E39" s="31">
        <f t="shared" si="2"/>
        <v>0</v>
      </c>
    </row>
    <row r="40" spans="1:5" x14ac:dyDescent="0.2">
      <c r="A40" s="9"/>
      <c r="B40" s="55" t="s">
        <v>38</v>
      </c>
      <c r="C40" s="59"/>
      <c r="D40" s="49"/>
      <c r="E40" s="31">
        <f t="shared" si="2"/>
        <v>0</v>
      </c>
    </row>
    <row r="41" spans="1:5" x14ac:dyDescent="0.2">
      <c r="A41" s="9"/>
      <c r="B41" s="55" t="s">
        <v>38</v>
      </c>
      <c r="C41" s="59"/>
      <c r="D41" s="49"/>
      <c r="E41" s="31">
        <f t="shared" si="2"/>
        <v>0</v>
      </c>
    </row>
    <row r="42" spans="1:5" x14ac:dyDescent="0.2">
      <c r="A42" s="9"/>
      <c r="B42" s="55" t="s">
        <v>38</v>
      </c>
      <c r="C42" s="59"/>
      <c r="D42" s="49"/>
      <c r="E42" s="31">
        <f t="shared" si="2"/>
        <v>0</v>
      </c>
    </row>
    <row r="43" spans="1:5" x14ac:dyDescent="0.2">
      <c r="A43" s="9"/>
      <c r="B43" s="55" t="s">
        <v>38</v>
      </c>
      <c r="C43" s="59"/>
      <c r="D43" s="49"/>
      <c r="E43" s="31">
        <f t="shared" si="2"/>
        <v>0</v>
      </c>
    </row>
    <row r="44" spans="1:5" x14ac:dyDescent="0.2">
      <c r="A44" s="9"/>
      <c r="B44" s="55" t="s">
        <v>38</v>
      </c>
      <c r="C44" s="59"/>
      <c r="D44" s="49"/>
      <c r="E44" s="31">
        <f t="shared" si="2"/>
        <v>0</v>
      </c>
    </row>
    <row r="45" spans="1:5" x14ac:dyDescent="0.2">
      <c r="A45" s="9"/>
      <c r="B45" s="55" t="s">
        <v>38</v>
      </c>
      <c r="C45" s="59"/>
      <c r="D45" s="49"/>
      <c r="E45" s="31">
        <f t="shared" si="2"/>
        <v>0</v>
      </c>
    </row>
    <row r="46" spans="1:5" ht="38.25" x14ac:dyDescent="0.2">
      <c r="A46" s="69" t="s">
        <v>101</v>
      </c>
      <c r="B46" s="2" t="s">
        <v>102</v>
      </c>
      <c r="C46" s="29" t="s">
        <v>103</v>
      </c>
      <c r="D46" s="29" t="s">
        <v>193</v>
      </c>
      <c r="E46" s="29" t="s">
        <v>1</v>
      </c>
    </row>
    <row r="47" spans="1:5" x14ac:dyDescent="0.2">
      <c r="A47" s="9"/>
      <c r="B47" s="45" t="s">
        <v>38</v>
      </c>
      <c r="C47" s="59"/>
      <c r="D47" s="49"/>
      <c r="E47" s="31">
        <f>IF(ISBLANK(D47)*OR(D47=0),(0),((260*(D47/100))))</f>
        <v>0</v>
      </c>
    </row>
    <row r="48" spans="1:5" x14ac:dyDescent="0.2">
      <c r="A48" s="9"/>
      <c r="B48" s="55" t="s">
        <v>38</v>
      </c>
      <c r="C48" s="59"/>
      <c r="D48" s="49"/>
      <c r="E48" s="31">
        <f t="shared" ref="E48:E56" si="3">IF(ISBLANK(D48)*OR(D48=0),(0),((260*(D48/100))))</f>
        <v>0</v>
      </c>
    </row>
    <row r="49" spans="1:5" x14ac:dyDescent="0.2">
      <c r="A49" s="9"/>
      <c r="B49" s="55" t="s">
        <v>38</v>
      </c>
      <c r="C49" s="59"/>
      <c r="D49" s="49"/>
      <c r="E49" s="31">
        <f t="shared" si="3"/>
        <v>0</v>
      </c>
    </row>
    <row r="50" spans="1:5" x14ac:dyDescent="0.2">
      <c r="A50" s="9"/>
      <c r="B50" s="55" t="s">
        <v>38</v>
      </c>
      <c r="C50" s="59"/>
      <c r="D50" s="49"/>
      <c r="E50" s="31">
        <f t="shared" si="3"/>
        <v>0</v>
      </c>
    </row>
    <row r="51" spans="1:5" x14ac:dyDescent="0.2">
      <c r="A51" s="9"/>
      <c r="B51" s="55" t="s">
        <v>38</v>
      </c>
      <c r="C51" s="59"/>
      <c r="D51" s="49"/>
      <c r="E51" s="31">
        <f t="shared" si="3"/>
        <v>0</v>
      </c>
    </row>
    <row r="52" spans="1:5" x14ac:dyDescent="0.2">
      <c r="A52" s="9"/>
      <c r="B52" s="55" t="s">
        <v>38</v>
      </c>
      <c r="C52" s="59"/>
      <c r="D52" s="49"/>
      <c r="E52" s="31">
        <f t="shared" si="3"/>
        <v>0</v>
      </c>
    </row>
    <row r="53" spans="1:5" x14ac:dyDescent="0.2">
      <c r="A53" s="9"/>
      <c r="B53" s="55" t="s">
        <v>38</v>
      </c>
      <c r="C53" s="59"/>
      <c r="D53" s="49"/>
      <c r="E53" s="31">
        <f t="shared" si="3"/>
        <v>0</v>
      </c>
    </row>
    <row r="54" spans="1:5" x14ac:dyDescent="0.2">
      <c r="A54" s="9"/>
      <c r="B54" s="55" t="s">
        <v>38</v>
      </c>
      <c r="C54" s="59"/>
      <c r="D54" s="49"/>
      <c r="E54" s="31">
        <f t="shared" si="3"/>
        <v>0</v>
      </c>
    </row>
    <row r="55" spans="1:5" x14ac:dyDescent="0.2">
      <c r="A55" s="9"/>
      <c r="B55" s="55" t="s">
        <v>38</v>
      </c>
      <c r="C55" s="59"/>
      <c r="D55" s="49"/>
      <c r="E55" s="31">
        <f t="shared" si="3"/>
        <v>0</v>
      </c>
    </row>
    <row r="56" spans="1:5" x14ac:dyDescent="0.2">
      <c r="A56" s="9"/>
      <c r="B56" s="55" t="s">
        <v>38</v>
      </c>
      <c r="C56" s="59"/>
      <c r="D56" s="49"/>
      <c r="E56" s="31">
        <f t="shared" si="3"/>
        <v>0</v>
      </c>
    </row>
    <row r="57" spans="1:5" ht="38.25" x14ac:dyDescent="0.2">
      <c r="A57" s="69" t="s">
        <v>101</v>
      </c>
      <c r="B57" s="2" t="s">
        <v>104</v>
      </c>
      <c r="C57" s="29" t="s">
        <v>100</v>
      </c>
      <c r="D57" s="29" t="s">
        <v>193</v>
      </c>
      <c r="E57" s="29" t="s">
        <v>1</v>
      </c>
    </row>
    <row r="58" spans="1:5" x14ac:dyDescent="0.2">
      <c r="A58" s="9"/>
      <c r="B58" s="45" t="s">
        <v>38</v>
      </c>
      <c r="C58" s="59"/>
      <c r="D58" s="49"/>
      <c r="E58" s="31">
        <f>IF(ISBLANK(D58)*OR(D58=0),(0),((520*(D58/100))))</f>
        <v>0</v>
      </c>
    </row>
    <row r="59" spans="1:5" x14ac:dyDescent="0.2">
      <c r="A59" s="9"/>
      <c r="B59" s="55" t="s">
        <v>38</v>
      </c>
      <c r="C59" s="59"/>
      <c r="D59" s="49"/>
      <c r="E59" s="31">
        <f t="shared" ref="E59:E67" si="4">IF(ISBLANK(D59)*OR(D59=0),(0),((520*(D59/100))))</f>
        <v>0</v>
      </c>
    </row>
    <row r="60" spans="1:5" x14ac:dyDescent="0.2">
      <c r="A60" s="9"/>
      <c r="B60" s="55" t="s">
        <v>38</v>
      </c>
      <c r="C60" s="59"/>
      <c r="D60" s="49"/>
      <c r="E60" s="31">
        <f t="shared" si="4"/>
        <v>0</v>
      </c>
    </row>
    <row r="61" spans="1:5" x14ac:dyDescent="0.2">
      <c r="A61" s="9"/>
      <c r="B61" s="55" t="s">
        <v>38</v>
      </c>
      <c r="C61" s="59"/>
      <c r="D61" s="49"/>
      <c r="E61" s="31">
        <f t="shared" si="4"/>
        <v>0</v>
      </c>
    </row>
    <row r="62" spans="1:5" x14ac:dyDescent="0.2">
      <c r="A62" s="9"/>
      <c r="B62" s="55" t="s">
        <v>38</v>
      </c>
      <c r="C62" s="59"/>
      <c r="D62" s="49"/>
      <c r="E62" s="31">
        <f t="shared" si="4"/>
        <v>0</v>
      </c>
    </row>
    <row r="63" spans="1:5" x14ac:dyDescent="0.2">
      <c r="A63" s="9"/>
      <c r="B63" s="55" t="s">
        <v>38</v>
      </c>
      <c r="C63" s="59"/>
      <c r="D63" s="49"/>
      <c r="E63" s="31">
        <f t="shared" si="4"/>
        <v>0</v>
      </c>
    </row>
    <row r="64" spans="1:5" x14ac:dyDescent="0.2">
      <c r="A64" s="9"/>
      <c r="B64" s="55" t="s">
        <v>38</v>
      </c>
      <c r="C64" s="59"/>
      <c r="D64" s="49"/>
      <c r="E64" s="31">
        <f t="shared" si="4"/>
        <v>0</v>
      </c>
    </row>
    <row r="65" spans="1:5" x14ac:dyDescent="0.2">
      <c r="A65" s="9"/>
      <c r="B65" s="55" t="s">
        <v>38</v>
      </c>
      <c r="C65" s="59"/>
      <c r="D65" s="49"/>
      <c r="E65" s="31">
        <f t="shared" si="4"/>
        <v>0</v>
      </c>
    </row>
    <row r="66" spans="1:5" x14ac:dyDescent="0.2">
      <c r="A66" s="9"/>
      <c r="B66" s="55" t="s">
        <v>38</v>
      </c>
      <c r="C66" s="59"/>
      <c r="D66" s="49"/>
      <c r="E66" s="31">
        <f t="shared" si="4"/>
        <v>0</v>
      </c>
    </row>
    <row r="67" spans="1:5" x14ac:dyDescent="0.2">
      <c r="A67" s="9"/>
      <c r="B67" s="55" t="s">
        <v>38</v>
      </c>
      <c r="C67" s="59"/>
      <c r="D67" s="49"/>
      <c r="E67" s="31">
        <f t="shared" si="4"/>
        <v>0</v>
      </c>
    </row>
    <row r="68" spans="1:5" ht="38.25" x14ac:dyDescent="0.2">
      <c r="A68" s="69" t="s">
        <v>101</v>
      </c>
      <c r="B68" s="2" t="s">
        <v>215</v>
      </c>
      <c r="C68" s="29" t="s">
        <v>216</v>
      </c>
      <c r="D68" s="29" t="s">
        <v>193</v>
      </c>
      <c r="E68" s="29" t="s">
        <v>1</v>
      </c>
    </row>
    <row r="69" spans="1:5" x14ac:dyDescent="0.2">
      <c r="A69" s="9"/>
      <c r="B69" s="45" t="s">
        <v>38</v>
      </c>
      <c r="C69" s="59"/>
      <c r="D69" s="49"/>
      <c r="E69" s="31">
        <f>IF(ISBLANK(D69)*OR(D69=0),(0),((1040*(D69/100))))</f>
        <v>0</v>
      </c>
    </row>
    <row r="70" spans="1:5" x14ac:dyDescent="0.2">
      <c r="A70" s="9"/>
      <c r="B70" s="55" t="s">
        <v>38</v>
      </c>
      <c r="C70" s="59"/>
      <c r="D70" s="49"/>
      <c r="E70" s="31">
        <f t="shared" ref="E70:E78" si="5">IF(ISBLANK(D70)*OR(D70=0),(0),((1040*(D70/100))))</f>
        <v>0</v>
      </c>
    </row>
    <row r="71" spans="1:5" x14ac:dyDescent="0.2">
      <c r="A71" s="9"/>
      <c r="B71" s="55" t="s">
        <v>38</v>
      </c>
      <c r="C71" s="59"/>
      <c r="D71" s="49"/>
      <c r="E71" s="31">
        <f t="shared" si="5"/>
        <v>0</v>
      </c>
    </row>
    <row r="72" spans="1:5" x14ac:dyDescent="0.2">
      <c r="A72" s="9"/>
      <c r="B72" s="55" t="s">
        <v>38</v>
      </c>
      <c r="C72" s="59"/>
      <c r="D72" s="49"/>
      <c r="E72" s="31">
        <f t="shared" si="5"/>
        <v>0</v>
      </c>
    </row>
    <row r="73" spans="1:5" x14ac:dyDescent="0.2">
      <c r="A73" s="9"/>
      <c r="B73" s="55" t="s">
        <v>38</v>
      </c>
      <c r="C73" s="59"/>
      <c r="D73" s="49"/>
      <c r="E73" s="31">
        <f t="shared" si="5"/>
        <v>0</v>
      </c>
    </row>
    <row r="74" spans="1:5" x14ac:dyDescent="0.2">
      <c r="A74" s="9"/>
      <c r="B74" s="55" t="s">
        <v>38</v>
      </c>
      <c r="C74" s="59"/>
      <c r="D74" s="49"/>
      <c r="E74" s="31">
        <f t="shared" si="5"/>
        <v>0</v>
      </c>
    </row>
    <row r="75" spans="1:5" x14ac:dyDescent="0.2">
      <c r="A75" s="9"/>
      <c r="B75" s="55" t="s">
        <v>38</v>
      </c>
      <c r="C75" s="59"/>
      <c r="D75" s="49"/>
      <c r="E75" s="31">
        <f t="shared" si="5"/>
        <v>0</v>
      </c>
    </row>
    <row r="76" spans="1:5" x14ac:dyDescent="0.2">
      <c r="A76" s="9"/>
      <c r="B76" s="55" t="s">
        <v>38</v>
      </c>
      <c r="C76" s="59"/>
      <c r="D76" s="49"/>
      <c r="E76" s="31">
        <f t="shared" si="5"/>
        <v>0</v>
      </c>
    </row>
    <row r="77" spans="1:5" x14ac:dyDescent="0.2">
      <c r="A77" s="9"/>
      <c r="B77" s="55" t="s">
        <v>38</v>
      </c>
      <c r="C77" s="59"/>
      <c r="D77" s="49"/>
      <c r="E77" s="31">
        <f t="shared" si="5"/>
        <v>0</v>
      </c>
    </row>
    <row r="78" spans="1:5" x14ac:dyDescent="0.2">
      <c r="A78" s="9"/>
      <c r="B78" s="55" t="s">
        <v>38</v>
      </c>
      <c r="C78" s="59"/>
      <c r="D78" s="49"/>
      <c r="E78" s="31">
        <f t="shared" si="5"/>
        <v>0</v>
      </c>
    </row>
    <row r="79" spans="1:5" ht="38.25" x14ac:dyDescent="0.2">
      <c r="A79" s="69" t="s">
        <v>105</v>
      </c>
      <c r="B79" s="2" t="s">
        <v>198</v>
      </c>
      <c r="C79" s="29" t="s">
        <v>106</v>
      </c>
      <c r="D79" s="29" t="s">
        <v>193</v>
      </c>
      <c r="E79" s="29" t="s">
        <v>1</v>
      </c>
    </row>
    <row r="80" spans="1:5" x14ac:dyDescent="0.2">
      <c r="A80" s="9"/>
      <c r="B80" s="45" t="s">
        <v>38</v>
      </c>
      <c r="C80" s="59"/>
      <c r="D80" s="49"/>
      <c r="E80" s="31">
        <f>IF(ISBLANK(D80)*OR(D80=0),(0),((200*(D80/100))))</f>
        <v>0</v>
      </c>
    </row>
    <row r="81" spans="1:5" x14ac:dyDescent="0.2">
      <c r="A81" s="9"/>
      <c r="B81" s="55" t="s">
        <v>38</v>
      </c>
      <c r="C81" s="59"/>
      <c r="D81" s="49"/>
      <c r="E81" s="31">
        <f t="shared" ref="E81:E89" si="6">IF(ISBLANK(D81)*OR(D81=0),(0),((200*(D81/100))))</f>
        <v>0</v>
      </c>
    </row>
    <row r="82" spans="1:5" x14ac:dyDescent="0.2">
      <c r="A82" s="9"/>
      <c r="B82" s="55" t="s">
        <v>38</v>
      </c>
      <c r="C82" s="59"/>
      <c r="D82" s="49"/>
      <c r="E82" s="31">
        <f t="shared" si="6"/>
        <v>0</v>
      </c>
    </row>
    <row r="83" spans="1:5" x14ac:dyDescent="0.2">
      <c r="A83" s="9"/>
      <c r="B83" s="55" t="s">
        <v>38</v>
      </c>
      <c r="C83" s="59"/>
      <c r="D83" s="49"/>
      <c r="E83" s="31">
        <f t="shared" si="6"/>
        <v>0</v>
      </c>
    </row>
    <row r="84" spans="1:5" x14ac:dyDescent="0.2">
      <c r="A84" s="9"/>
      <c r="B84" s="55" t="s">
        <v>38</v>
      </c>
      <c r="C84" s="59"/>
      <c r="D84" s="49"/>
      <c r="E84" s="31">
        <f t="shared" si="6"/>
        <v>0</v>
      </c>
    </row>
    <row r="85" spans="1:5" x14ac:dyDescent="0.2">
      <c r="A85" s="9"/>
      <c r="B85" s="55" t="s">
        <v>38</v>
      </c>
      <c r="C85" s="59"/>
      <c r="D85" s="49"/>
      <c r="E85" s="31">
        <f t="shared" si="6"/>
        <v>0</v>
      </c>
    </row>
    <row r="86" spans="1:5" x14ac:dyDescent="0.2">
      <c r="A86" s="9"/>
      <c r="B86" s="55" t="s">
        <v>38</v>
      </c>
      <c r="C86" s="59"/>
      <c r="D86" s="49"/>
      <c r="E86" s="31">
        <f t="shared" si="6"/>
        <v>0</v>
      </c>
    </row>
    <row r="87" spans="1:5" x14ac:dyDescent="0.2">
      <c r="A87" s="9"/>
      <c r="B87" s="55" t="s">
        <v>38</v>
      </c>
      <c r="C87" s="59"/>
      <c r="D87" s="49"/>
      <c r="E87" s="31">
        <f t="shared" si="6"/>
        <v>0</v>
      </c>
    </row>
    <row r="88" spans="1:5" x14ac:dyDescent="0.2">
      <c r="A88" s="9"/>
      <c r="B88" s="55" t="s">
        <v>38</v>
      </c>
      <c r="C88" s="59"/>
      <c r="D88" s="49"/>
      <c r="E88" s="31">
        <f t="shared" si="6"/>
        <v>0</v>
      </c>
    </row>
    <row r="89" spans="1:5" x14ac:dyDescent="0.2">
      <c r="A89" s="9"/>
      <c r="B89" s="55" t="s">
        <v>38</v>
      </c>
      <c r="C89" s="59"/>
      <c r="D89" s="49"/>
      <c r="E89" s="31">
        <f t="shared" si="6"/>
        <v>0</v>
      </c>
    </row>
    <row r="90" spans="1:5" ht="38.25" x14ac:dyDescent="0.2">
      <c r="A90" s="69" t="s">
        <v>107</v>
      </c>
      <c r="B90" s="2" t="s">
        <v>199</v>
      </c>
      <c r="C90" s="29" t="s">
        <v>108</v>
      </c>
      <c r="D90" s="29" t="s">
        <v>193</v>
      </c>
      <c r="E90" s="29" t="s">
        <v>1</v>
      </c>
    </row>
    <row r="91" spans="1:5" x14ac:dyDescent="0.2">
      <c r="A91" s="9"/>
      <c r="B91" s="45" t="s">
        <v>38</v>
      </c>
      <c r="C91" s="59"/>
      <c r="D91" s="49"/>
      <c r="E91" s="31">
        <f>IF(ISBLANK(D91)*OR(D91=0),(0),((100*(D91/100))))</f>
        <v>0</v>
      </c>
    </row>
    <row r="92" spans="1:5" x14ac:dyDescent="0.2">
      <c r="A92" s="9"/>
      <c r="B92" s="55" t="s">
        <v>38</v>
      </c>
      <c r="C92" s="59"/>
      <c r="D92" s="49"/>
      <c r="E92" s="31">
        <f t="shared" ref="E92:E100" si="7">IF(ISBLANK(D92)*OR(D92=0),(0),((100*(D92/100))))</f>
        <v>0</v>
      </c>
    </row>
    <row r="93" spans="1:5" x14ac:dyDescent="0.2">
      <c r="A93" s="9"/>
      <c r="B93" s="55" t="s">
        <v>38</v>
      </c>
      <c r="C93" s="59"/>
      <c r="D93" s="49"/>
      <c r="E93" s="31">
        <f t="shared" si="7"/>
        <v>0</v>
      </c>
    </row>
    <row r="94" spans="1:5" x14ac:dyDescent="0.2">
      <c r="A94" s="9"/>
      <c r="B94" s="55" t="s">
        <v>38</v>
      </c>
      <c r="C94" s="59"/>
      <c r="D94" s="49"/>
      <c r="E94" s="31">
        <f t="shared" si="7"/>
        <v>0</v>
      </c>
    </row>
    <row r="95" spans="1:5" x14ac:dyDescent="0.2">
      <c r="A95" s="9"/>
      <c r="B95" s="55" t="s">
        <v>38</v>
      </c>
      <c r="C95" s="59"/>
      <c r="D95" s="49"/>
      <c r="E95" s="31">
        <f t="shared" si="7"/>
        <v>0</v>
      </c>
    </row>
    <row r="96" spans="1:5" x14ac:dyDescent="0.2">
      <c r="A96" s="9"/>
      <c r="B96" s="55" t="s">
        <v>38</v>
      </c>
      <c r="C96" s="59"/>
      <c r="D96" s="49"/>
      <c r="E96" s="31">
        <f t="shared" si="7"/>
        <v>0</v>
      </c>
    </row>
    <row r="97" spans="1:5" x14ac:dyDescent="0.2">
      <c r="A97" s="9"/>
      <c r="B97" s="55" t="s">
        <v>38</v>
      </c>
      <c r="C97" s="59"/>
      <c r="D97" s="49"/>
      <c r="E97" s="31">
        <f t="shared" si="7"/>
        <v>0</v>
      </c>
    </row>
    <row r="98" spans="1:5" x14ac:dyDescent="0.2">
      <c r="A98" s="9"/>
      <c r="B98" s="55" t="s">
        <v>38</v>
      </c>
      <c r="C98" s="59"/>
      <c r="D98" s="49"/>
      <c r="E98" s="31">
        <f t="shared" si="7"/>
        <v>0</v>
      </c>
    </row>
    <row r="99" spans="1:5" x14ac:dyDescent="0.2">
      <c r="A99" s="9"/>
      <c r="B99" s="55" t="s">
        <v>38</v>
      </c>
      <c r="C99" s="59"/>
      <c r="D99" s="49"/>
      <c r="E99" s="31">
        <f t="shared" si="7"/>
        <v>0</v>
      </c>
    </row>
    <row r="100" spans="1:5" x14ac:dyDescent="0.2">
      <c r="A100" s="9"/>
      <c r="B100" s="55" t="s">
        <v>38</v>
      </c>
      <c r="C100" s="59"/>
      <c r="D100" s="49"/>
      <c r="E100" s="31">
        <f t="shared" si="7"/>
        <v>0</v>
      </c>
    </row>
    <row r="101" spans="1:5" ht="26.25" customHeight="1" x14ac:dyDescent="0.2">
      <c r="A101" s="28"/>
      <c r="B101" s="26"/>
      <c r="C101" s="81" t="s">
        <v>109</v>
      </c>
      <c r="D101" s="82"/>
      <c r="E101" s="83"/>
    </row>
    <row r="102" spans="1:5" ht="76.5" x14ac:dyDescent="0.2">
      <c r="A102" s="69" t="s">
        <v>94</v>
      </c>
      <c r="B102" s="2" t="s">
        <v>95</v>
      </c>
      <c r="C102" s="29" t="s">
        <v>93</v>
      </c>
      <c r="D102" s="29" t="s">
        <v>193</v>
      </c>
      <c r="E102" s="29" t="s">
        <v>99</v>
      </c>
    </row>
    <row r="103" spans="1:5" x14ac:dyDescent="0.2">
      <c r="A103" s="9"/>
      <c r="B103" s="45" t="s">
        <v>38</v>
      </c>
      <c r="C103" s="54"/>
      <c r="D103" s="49"/>
      <c r="E103" s="31">
        <f>IF(ISBLANK(C103)*ISBLANK(D103)*OR(C103=0)*OR(D103=0), (0), ((130+(C103*250))*(D103/100)))</f>
        <v>0</v>
      </c>
    </row>
    <row r="104" spans="1:5" x14ac:dyDescent="0.2">
      <c r="A104" s="9"/>
      <c r="B104" s="55" t="s">
        <v>38</v>
      </c>
      <c r="C104" s="54"/>
      <c r="D104" s="49"/>
      <c r="E104" s="31">
        <f t="shared" ref="E104:E122" si="8">IF(ISBLANK(C104)*ISBLANK(D104)*OR(C104=0)*OR(D104=0), (0), ((130+(C104*250))*(D104/100)))</f>
        <v>0</v>
      </c>
    </row>
    <row r="105" spans="1:5" x14ac:dyDescent="0.2">
      <c r="A105" s="9"/>
      <c r="B105" s="55" t="s">
        <v>38</v>
      </c>
      <c r="C105" s="54"/>
      <c r="D105" s="49"/>
      <c r="E105" s="31">
        <f t="shared" si="8"/>
        <v>0</v>
      </c>
    </row>
    <row r="106" spans="1:5" x14ac:dyDescent="0.2">
      <c r="A106" s="9"/>
      <c r="B106" s="55" t="s">
        <v>38</v>
      </c>
      <c r="C106" s="54"/>
      <c r="D106" s="49"/>
      <c r="E106" s="31">
        <f t="shared" si="8"/>
        <v>0</v>
      </c>
    </row>
    <row r="107" spans="1:5" x14ac:dyDescent="0.2">
      <c r="A107" s="9"/>
      <c r="B107" s="55" t="s">
        <v>38</v>
      </c>
      <c r="C107" s="54"/>
      <c r="D107" s="49"/>
      <c r="E107" s="31">
        <f t="shared" si="8"/>
        <v>0</v>
      </c>
    </row>
    <row r="108" spans="1:5" x14ac:dyDescent="0.2">
      <c r="A108" s="9"/>
      <c r="B108" s="55" t="s">
        <v>38</v>
      </c>
      <c r="C108" s="54"/>
      <c r="D108" s="49"/>
      <c r="E108" s="31">
        <f t="shared" si="8"/>
        <v>0</v>
      </c>
    </row>
    <row r="109" spans="1:5" x14ac:dyDescent="0.2">
      <c r="A109" s="9"/>
      <c r="B109" s="55" t="s">
        <v>38</v>
      </c>
      <c r="C109" s="54"/>
      <c r="D109" s="49"/>
      <c r="E109" s="31">
        <f t="shared" si="8"/>
        <v>0</v>
      </c>
    </row>
    <row r="110" spans="1:5" x14ac:dyDescent="0.2">
      <c r="A110" s="9"/>
      <c r="B110" s="55" t="s">
        <v>38</v>
      </c>
      <c r="C110" s="54"/>
      <c r="D110" s="49"/>
      <c r="E110" s="31">
        <f t="shared" si="8"/>
        <v>0</v>
      </c>
    </row>
    <row r="111" spans="1:5" x14ac:dyDescent="0.2">
      <c r="A111" s="9"/>
      <c r="B111" s="55" t="s">
        <v>38</v>
      </c>
      <c r="C111" s="54"/>
      <c r="D111" s="49"/>
      <c r="E111" s="31">
        <f t="shared" si="8"/>
        <v>0</v>
      </c>
    </row>
    <row r="112" spans="1:5" x14ac:dyDescent="0.2">
      <c r="A112" s="9"/>
      <c r="B112" s="55" t="s">
        <v>38</v>
      </c>
      <c r="C112" s="54"/>
      <c r="D112" s="49"/>
      <c r="E112" s="31">
        <f t="shared" si="8"/>
        <v>0</v>
      </c>
    </row>
    <row r="113" spans="1:5" x14ac:dyDescent="0.2">
      <c r="A113" s="9"/>
      <c r="B113" s="55" t="s">
        <v>38</v>
      </c>
      <c r="C113" s="54"/>
      <c r="D113" s="49"/>
      <c r="E113" s="31">
        <f t="shared" si="8"/>
        <v>0</v>
      </c>
    </row>
    <row r="114" spans="1:5" x14ac:dyDescent="0.2">
      <c r="A114" s="9"/>
      <c r="B114" s="55" t="s">
        <v>38</v>
      </c>
      <c r="C114" s="54"/>
      <c r="D114" s="49"/>
      <c r="E114" s="31">
        <f t="shared" si="8"/>
        <v>0</v>
      </c>
    </row>
    <row r="115" spans="1:5" x14ac:dyDescent="0.2">
      <c r="A115" s="9"/>
      <c r="B115" s="55" t="s">
        <v>38</v>
      </c>
      <c r="C115" s="54"/>
      <c r="D115" s="49"/>
      <c r="E115" s="31">
        <f t="shared" si="8"/>
        <v>0</v>
      </c>
    </row>
    <row r="116" spans="1:5" x14ac:dyDescent="0.2">
      <c r="A116" s="9"/>
      <c r="B116" s="55" t="s">
        <v>38</v>
      </c>
      <c r="C116" s="54"/>
      <c r="D116" s="49"/>
      <c r="E116" s="31">
        <f t="shared" si="8"/>
        <v>0</v>
      </c>
    </row>
    <row r="117" spans="1:5" x14ac:dyDescent="0.2">
      <c r="A117" s="9"/>
      <c r="B117" s="55" t="s">
        <v>38</v>
      </c>
      <c r="C117" s="54"/>
      <c r="D117" s="49"/>
      <c r="E117" s="31">
        <f t="shared" si="8"/>
        <v>0</v>
      </c>
    </row>
    <row r="118" spans="1:5" x14ac:dyDescent="0.2">
      <c r="A118" s="9"/>
      <c r="B118" s="55" t="s">
        <v>38</v>
      </c>
      <c r="C118" s="54"/>
      <c r="D118" s="49"/>
      <c r="E118" s="31">
        <f t="shared" si="8"/>
        <v>0</v>
      </c>
    </row>
    <row r="119" spans="1:5" x14ac:dyDescent="0.2">
      <c r="A119" s="9"/>
      <c r="B119" s="55" t="s">
        <v>38</v>
      </c>
      <c r="C119" s="54"/>
      <c r="D119" s="49"/>
      <c r="E119" s="31">
        <f t="shared" si="8"/>
        <v>0</v>
      </c>
    </row>
    <row r="120" spans="1:5" x14ac:dyDescent="0.2">
      <c r="A120" s="9"/>
      <c r="B120" s="55" t="s">
        <v>38</v>
      </c>
      <c r="C120" s="54"/>
      <c r="D120" s="49"/>
      <c r="E120" s="31">
        <f t="shared" si="8"/>
        <v>0</v>
      </c>
    </row>
    <row r="121" spans="1:5" x14ac:dyDescent="0.2">
      <c r="A121" s="9"/>
      <c r="B121" s="55" t="s">
        <v>38</v>
      </c>
      <c r="C121" s="54"/>
      <c r="D121" s="49"/>
      <c r="E121" s="31">
        <f t="shared" si="8"/>
        <v>0</v>
      </c>
    </row>
    <row r="122" spans="1:5" x14ac:dyDescent="0.2">
      <c r="A122" s="9"/>
      <c r="B122" s="55" t="s">
        <v>38</v>
      </c>
      <c r="C122" s="54"/>
      <c r="D122" s="49"/>
      <c r="E122" s="31">
        <f t="shared" si="8"/>
        <v>0</v>
      </c>
    </row>
    <row r="123" spans="1:5" ht="38.25" x14ac:dyDescent="0.2">
      <c r="A123" s="27"/>
      <c r="B123" s="26"/>
      <c r="C123" s="6" t="s">
        <v>0</v>
      </c>
      <c r="D123" s="6" t="s">
        <v>193</v>
      </c>
      <c r="E123" s="6" t="s">
        <v>1</v>
      </c>
    </row>
    <row r="124" spans="1:5" ht="38.25" x14ac:dyDescent="0.2">
      <c r="A124" s="69" t="s">
        <v>110</v>
      </c>
      <c r="B124" s="2" t="s">
        <v>111</v>
      </c>
      <c r="C124" s="29" t="s">
        <v>112</v>
      </c>
      <c r="D124" s="29" t="s">
        <v>193</v>
      </c>
      <c r="E124" s="29" t="s">
        <v>1</v>
      </c>
    </row>
    <row r="125" spans="1:5" x14ac:dyDescent="0.2">
      <c r="A125" s="9"/>
      <c r="B125" s="45" t="s">
        <v>38</v>
      </c>
      <c r="C125" s="29"/>
      <c r="D125" s="49"/>
      <c r="E125" s="31">
        <f>IF(ISBLANK(D125)*OR(D125=0),(0),((300*(D125/100))))</f>
        <v>0</v>
      </c>
    </row>
    <row r="126" spans="1:5" x14ac:dyDescent="0.2">
      <c r="A126" s="9"/>
      <c r="B126" s="55" t="s">
        <v>38</v>
      </c>
      <c r="C126" s="29"/>
      <c r="D126" s="49"/>
      <c r="E126" s="31">
        <f t="shared" ref="E126:E134" si="9">IF(ISBLANK(D126)*OR(D126=0),(0),((300*(D126/100))))</f>
        <v>0</v>
      </c>
    </row>
    <row r="127" spans="1:5" x14ac:dyDescent="0.2">
      <c r="A127" s="9"/>
      <c r="B127" s="55" t="s">
        <v>38</v>
      </c>
      <c r="C127" s="29"/>
      <c r="D127" s="49"/>
      <c r="E127" s="31">
        <f t="shared" si="9"/>
        <v>0</v>
      </c>
    </row>
    <row r="128" spans="1:5" x14ac:dyDescent="0.2">
      <c r="A128" s="9"/>
      <c r="B128" s="55" t="s">
        <v>38</v>
      </c>
      <c r="C128" s="29"/>
      <c r="D128" s="49"/>
      <c r="E128" s="31">
        <f t="shared" si="9"/>
        <v>0</v>
      </c>
    </row>
    <row r="129" spans="1:5" x14ac:dyDescent="0.2">
      <c r="A129" s="9"/>
      <c r="B129" s="55" t="s">
        <v>38</v>
      </c>
      <c r="C129" s="29"/>
      <c r="D129" s="49"/>
      <c r="E129" s="31">
        <f t="shared" si="9"/>
        <v>0</v>
      </c>
    </row>
    <row r="130" spans="1:5" x14ac:dyDescent="0.2">
      <c r="A130" s="9"/>
      <c r="B130" s="55" t="s">
        <v>38</v>
      </c>
      <c r="C130" s="29"/>
      <c r="D130" s="49"/>
      <c r="E130" s="31">
        <f t="shared" si="9"/>
        <v>0</v>
      </c>
    </row>
    <row r="131" spans="1:5" x14ac:dyDescent="0.2">
      <c r="A131" s="9"/>
      <c r="B131" s="55" t="s">
        <v>38</v>
      </c>
      <c r="C131" s="29"/>
      <c r="D131" s="49"/>
      <c r="E131" s="31">
        <f t="shared" si="9"/>
        <v>0</v>
      </c>
    </row>
    <row r="132" spans="1:5" x14ac:dyDescent="0.2">
      <c r="A132" s="9"/>
      <c r="B132" s="55" t="s">
        <v>38</v>
      </c>
      <c r="C132" s="29"/>
      <c r="D132" s="49"/>
      <c r="E132" s="31">
        <f t="shared" si="9"/>
        <v>0</v>
      </c>
    </row>
    <row r="133" spans="1:5" x14ac:dyDescent="0.2">
      <c r="A133" s="9"/>
      <c r="B133" s="55" t="s">
        <v>38</v>
      </c>
      <c r="C133" s="29"/>
      <c r="D133" s="49"/>
      <c r="E133" s="31">
        <f t="shared" si="9"/>
        <v>0</v>
      </c>
    </row>
    <row r="134" spans="1:5" x14ac:dyDescent="0.2">
      <c r="A134" s="9"/>
      <c r="B134" s="55" t="s">
        <v>38</v>
      </c>
      <c r="C134" s="29"/>
      <c r="D134" s="49"/>
      <c r="E134" s="31">
        <f t="shared" si="9"/>
        <v>0</v>
      </c>
    </row>
    <row r="135" spans="1:5" ht="38.25" x14ac:dyDescent="0.2">
      <c r="A135" s="69" t="s">
        <v>113</v>
      </c>
      <c r="B135" s="2" t="s">
        <v>114</v>
      </c>
      <c r="C135" s="29" t="s">
        <v>106</v>
      </c>
      <c r="D135" s="29" t="s">
        <v>193</v>
      </c>
      <c r="E135" s="29" t="s">
        <v>1</v>
      </c>
    </row>
    <row r="136" spans="1:5" x14ac:dyDescent="0.2">
      <c r="A136" s="9"/>
      <c r="B136" s="45" t="s">
        <v>38</v>
      </c>
      <c r="C136" s="29"/>
      <c r="D136" s="49"/>
      <c r="E136" s="31">
        <f>IF(ISBLANK(D136)*OR(D136=0),(0),((200*(D136/100))))</f>
        <v>0</v>
      </c>
    </row>
    <row r="137" spans="1:5" x14ac:dyDescent="0.2">
      <c r="A137" s="9"/>
      <c r="B137" s="55" t="s">
        <v>38</v>
      </c>
      <c r="C137" s="29"/>
      <c r="D137" s="49"/>
      <c r="E137" s="31">
        <f t="shared" ref="E137:E145" si="10">IF(ISBLANK(D137)*OR(D137=0),(0),((200*(D137/100))))</f>
        <v>0</v>
      </c>
    </row>
    <row r="138" spans="1:5" x14ac:dyDescent="0.2">
      <c r="A138" s="9"/>
      <c r="B138" s="55" t="s">
        <v>38</v>
      </c>
      <c r="C138" s="29"/>
      <c r="D138" s="49"/>
      <c r="E138" s="31">
        <f t="shared" si="10"/>
        <v>0</v>
      </c>
    </row>
    <row r="139" spans="1:5" x14ac:dyDescent="0.2">
      <c r="A139" s="9"/>
      <c r="B139" s="55" t="s">
        <v>38</v>
      </c>
      <c r="C139" s="29"/>
      <c r="D139" s="49"/>
      <c r="E139" s="31">
        <f t="shared" si="10"/>
        <v>0</v>
      </c>
    </row>
    <row r="140" spans="1:5" x14ac:dyDescent="0.2">
      <c r="A140" s="9"/>
      <c r="B140" s="55" t="s">
        <v>38</v>
      </c>
      <c r="C140" s="29"/>
      <c r="D140" s="49"/>
      <c r="E140" s="31">
        <f t="shared" si="10"/>
        <v>0</v>
      </c>
    </row>
    <row r="141" spans="1:5" x14ac:dyDescent="0.2">
      <c r="A141" s="9"/>
      <c r="B141" s="55" t="s">
        <v>38</v>
      </c>
      <c r="C141" s="29"/>
      <c r="D141" s="49"/>
      <c r="E141" s="31">
        <f t="shared" si="10"/>
        <v>0</v>
      </c>
    </row>
    <row r="142" spans="1:5" x14ac:dyDescent="0.2">
      <c r="A142" s="9"/>
      <c r="B142" s="55" t="s">
        <v>38</v>
      </c>
      <c r="C142" s="29"/>
      <c r="D142" s="49"/>
      <c r="E142" s="31">
        <f t="shared" si="10"/>
        <v>0</v>
      </c>
    </row>
    <row r="143" spans="1:5" x14ac:dyDescent="0.2">
      <c r="A143" s="9"/>
      <c r="B143" s="55" t="s">
        <v>38</v>
      </c>
      <c r="C143" s="29"/>
      <c r="D143" s="49"/>
      <c r="E143" s="31">
        <f t="shared" si="10"/>
        <v>0</v>
      </c>
    </row>
    <row r="144" spans="1:5" x14ac:dyDescent="0.2">
      <c r="A144" s="9"/>
      <c r="B144" s="55" t="s">
        <v>38</v>
      </c>
      <c r="C144" s="29"/>
      <c r="D144" s="49"/>
      <c r="E144" s="31">
        <f t="shared" si="10"/>
        <v>0</v>
      </c>
    </row>
    <row r="145" spans="1:5" x14ac:dyDescent="0.2">
      <c r="A145" s="9"/>
      <c r="B145" s="55" t="s">
        <v>38</v>
      </c>
      <c r="C145" s="29"/>
      <c r="D145" s="49"/>
      <c r="E145" s="31">
        <f t="shared" si="10"/>
        <v>0</v>
      </c>
    </row>
    <row r="146" spans="1:5" ht="38.25" x14ac:dyDescent="0.2">
      <c r="A146" s="69" t="s">
        <v>115</v>
      </c>
      <c r="B146" s="2" t="s">
        <v>116</v>
      </c>
      <c r="C146" s="29" t="s">
        <v>117</v>
      </c>
      <c r="D146" s="29" t="s">
        <v>193</v>
      </c>
      <c r="E146" s="29" t="s">
        <v>1</v>
      </c>
    </row>
    <row r="147" spans="1:5" x14ac:dyDescent="0.2">
      <c r="A147" s="9"/>
      <c r="B147" s="45" t="s">
        <v>38</v>
      </c>
      <c r="C147" s="29"/>
      <c r="D147" s="49"/>
      <c r="E147" s="31">
        <f>IF(ISBLANK(D147)*OR(D147=0),(0),((150*(D147/100))))</f>
        <v>0</v>
      </c>
    </row>
    <row r="148" spans="1:5" x14ac:dyDescent="0.2">
      <c r="A148" s="9"/>
      <c r="B148" s="55" t="s">
        <v>38</v>
      </c>
      <c r="C148" s="29"/>
      <c r="D148" s="49"/>
      <c r="E148" s="31">
        <f t="shared" ref="E148:E156" si="11">IF(ISBLANK(D148)*OR(D148=0),(0),((150*(D148/100))))</f>
        <v>0</v>
      </c>
    </row>
    <row r="149" spans="1:5" x14ac:dyDescent="0.2">
      <c r="A149" s="9"/>
      <c r="B149" s="55" t="s">
        <v>38</v>
      </c>
      <c r="C149" s="29"/>
      <c r="D149" s="49"/>
      <c r="E149" s="31">
        <f t="shared" si="11"/>
        <v>0</v>
      </c>
    </row>
    <row r="150" spans="1:5" x14ac:dyDescent="0.2">
      <c r="A150" s="9"/>
      <c r="B150" s="55" t="s">
        <v>38</v>
      </c>
      <c r="C150" s="29"/>
      <c r="D150" s="49"/>
      <c r="E150" s="31">
        <f t="shared" si="11"/>
        <v>0</v>
      </c>
    </row>
    <row r="151" spans="1:5" x14ac:dyDescent="0.2">
      <c r="A151" s="9"/>
      <c r="B151" s="55" t="s">
        <v>38</v>
      </c>
      <c r="C151" s="29"/>
      <c r="D151" s="49"/>
      <c r="E151" s="31">
        <f t="shared" si="11"/>
        <v>0</v>
      </c>
    </row>
    <row r="152" spans="1:5" x14ac:dyDescent="0.2">
      <c r="A152" s="9"/>
      <c r="B152" s="55" t="s">
        <v>38</v>
      </c>
      <c r="C152" s="29"/>
      <c r="D152" s="49"/>
      <c r="E152" s="31">
        <f t="shared" si="11"/>
        <v>0</v>
      </c>
    </row>
    <row r="153" spans="1:5" x14ac:dyDescent="0.2">
      <c r="A153" s="9"/>
      <c r="B153" s="55" t="s">
        <v>38</v>
      </c>
      <c r="C153" s="29"/>
      <c r="D153" s="49"/>
      <c r="E153" s="31">
        <f t="shared" si="11"/>
        <v>0</v>
      </c>
    </row>
    <row r="154" spans="1:5" x14ac:dyDescent="0.2">
      <c r="A154" s="9"/>
      <c r="B154" s="55" t="s">
        <v>38</v>
      </c>
      <c r="C154" s="29"/>
      <c r="D154" s="49"/>
      <c r="E154" s="31">
        <f t="shared" si="11"/>
        <v>0</v>
      </c>
    </row>
    <row r="155" spans="1:5" x14ac:dyDescent="0.2">
      <c r="A155" s="9"/>
      <c r="B155" s="55" t="s">
        <v>38</v>
      </c>
      <c r="C155" s="29"/>
      <c r="D155" s="49"/>
      <c r="E155" s="31">
        <f t="shared" si="11"/>
        <v>0</v>
      </c>
    </row>
    <row r="156" spans="1:5" x14ac:dyDescent="0.2">
      <c r="A156" s="9"/>
      <c r="B156" s="55" t="s">
        <v>38</v>
      </c>
      <c r="C156" s="29"/>
      <c r="D156" s="49"/>
      <c r="E156" s="31">
        <f t="shared" si="11"/>
        <v>0</v>
      </c>
    </row>
    <row r="157" spans="1:5" ht="38.25" x14ac:dyDescent="0.2">
      <c r="A157" s="69" t="s">
        <v>118</v>
      </c>
      <c r="B157" s="2" t="s">
        <v>119</v>
      </c>
      <c r="C157" s="29" t="s">
        <v>120</v>
      </c>
      <c r="D157" s="29" t="s">
        <v>193</v>
      </c>
      <c r="E157" s="29" t="s">
        <v>1</v>
      </c>
    </row>
    <row r="158" spans="1:5" x14ac:dyDescent="0.2">
      <c r="A158" s="9"/>
      <c r="B158" s="45" t="s">
        <v>38</v>
      </c>
      <c r="C158" s="29"/>
      <c r="D158" s="49"/>
      <c r="E158" s="31">
        <f>IF(ISBLANK(D158)*OR(D158=0),(0),((75*(D158/100))))</f>
        <v>0</v>
      </c>
    </row>
    <row r="159" spans="1:5" x14ac:dyDescent="0.2">
      <c r="A159" s="9"/>
      <c r="B159" s="55" t="s">
        <v>38</v>
      </c>
      <c r="C159" s="29"/>
      <c r="D159" s="49"/>
      <c r="E159" s="31">
        <f t="shared" ref="E159:E166" si="12">IF(ISBLANK(D159)*OR(D159=0),(0),((75*(D159/100))))</f>
        <v>0</v>
      </c>
    </row>
    <row r="160" spans="1:5" x14ac:dyDescent="0.2">
      <c r="A160" s="9"/>
      <c r="B160" s="55" t="s">
        <v>38</v>
      </c>
      <c r="C160" s="29"/>
      <c r="D160" s="49"/>
      <c r="E160" s="31">
        <f t="shared" si="12"/>
        <v>0</v>
      </c>
    </row>
    <row r="161" spans="1:5" x14ac:dyDescent="0.2">
      <c r="A161" s="9"/>
      <c r="B161" s="55" t="s">
        <v>38</v>
      </c>
      <c r="C161" s="29"/>
      <c r="D161" s="49"/>
      <c r="E161" s="31">
        <f t="shared" si="12"/>
        <v>0</v>
      </c>
    </row>
    <row r="162" spans="1:5" x14ac:dyDescent="0.2">
      <c r="A162" s="9"/>
      <c r="B162" s="55" t="s">
        <v>38</v>
      </c>
      <c r="C162" s="29"/>
      <c r="D162" s="49"/>
      <c r="E162" s="31">
        <f t="shared" si="12"/>
        <v>0</v>
      </c>
    </row>
    <row r="163" spans="1:5" x14ac:dyDescent="0.2">
      <c r="A163" s="9"/>
      <c r="B163" s="55" t="s">
        <v>38</v>
      </c>
      <c r="C163" s="29"/>
      <c r="D163" s="49"/>
      <c r="E163" s="31">
        <f t="shared" si="12"/>
        <v>0</v>
      </c>
    </row>
    <row r="164" spans="1:5" x14ac:dyDescent="0.2">
      <c r="A164" s="9"/>
      <c r="B164" s="55" t="s">
        <v>38</v>
      </c>
      <c r="C164" s="29"/>
      <c r="D164" s="49"/>
      <c r="E164" s="31">
        <f t="shared" si="12"/>
        <v>0</v>
      </c>
    </row>
    <row r="165" spans="1:5" x14ac:dyDescent="0.2">
      <c r="A165" s="9"/>
      <c r="B165" s="55" t="s">
        <v>38</v>
      </c>
      <c r="C165" s="29"/>
      <c r="D165" s="49"/>
      <c r="E165" s="31">
        <f t="shared" si="12"/>
        <v>0</v>
      </c>
    </row>
    <row r="166" spans="1:5" x14ac:dyDescent="0.2">
      <c r="A166" s="9"/>
      <c r="B166" s="55" t="s">
        <v>38</v>
      </c>
      <c r="C166" s="29"/>
      <c r="D166" s="49"/>
      <c r="E166" s="31">
        <f t="shared" si="12"/>
        <v>0</v>
      </c>
    </row>
    <row r="167" spans="1:5" x14ac:dyDescent="0.2">
      <c r="A167" s="9"/>
      <c r="B167" s="55" t="s">
        <v>38</v>
      </c>
      <c r="C167" s="29"/>
      <c r="D167" s="49"/>
      <c r="E167" s="31">
        <f>IF(ISBLANK(D167)*OR(D167=0),(0),((75*(D167/100))))</f>
        <v>0</v>
      </c>
    </row>
    <row r="168" spans="1:5" ht="38.25" x14ac:dyDescent="0.2">
      <c r="A168" s="69" t="s">
        <v>121</v>
      </c>
      <c r="B168" s="2" t="s">
        <v>124</v>
      </c>
      <c r="C168" s="29" t="s">
        <v>117</v>
      </c>
      <c r="D168" s="29" t="s">
        <v>193</v>
      </c>
      <c r="E168" s="29" t="s">
        <v>1</v>
      </c>
    </row>
    <row r="169" spans="1:5" x14ac:dyDescent="0.2">
      <c r="A169" s="9"/>
      <c r="B169" s="45" t="s">
        <v>38</v>
      </c>
      <c r="C169" s="29"/>
      <c r="D169" s="49"/>
      <c r="E169" s="31">
        <f>IF(ISBLANK(D169)*OR(D169=0),(0),((150*(D169/100))))</f>
        <v>0</v>
      </c>
    </row>
    <row r="170" spans="1:5" x14ac:dyDescent="0.2">
      <c r="A170" s="9"/>
      <c r="B170" s="55" t="s">
        <v>38</v>
      </c>
      <c r="C170" s="29"/>
      <c r="D170" s="49"/>
      <c r="E170" s="31">
        <f t="shared" ref="E170:E178" si="13">IF(ISBLANK(D170)*OR(D170=0),(0),((150*(D170/100))))</f>
        <v>0</v>
      </c>
    </row>
    <row r="171" spans="1:5" x14ac:dyDescent="0.2">
      <c r="A171" s="9"/>
      <c r="B171" s="55" t="s">
        <v>38</v>
      </c>
      <c r="C171" s="29"/>
      <c r="D171" s="49"/>
      <c r="E171" s="31">
        <f t="shared" si="13"/>
        <v>0</v>
      </c>
    </row>
    <row r="172" spans="1:5" x14ac:dyDescent="0.2">
      <c r="A172" s="9"/>
      <c r="B172" s="55" t="s">
        <v>38</v>
      </c>
      <c r="C172" s="29"/>
      <c r="D172" s="49"/>
      <c r="E172" s="31">
        <f t="shared" si="13"/>
        <v>0</v>
      </c>
    </row>
    <row r="173" spans="1:5" x14ac:dyDescent="0.2">
      <c r="A173" s="9"/>
      <c r="B173" s="55" t="s">
        <v>38</v>
      </c>
      <c r="C173" s="29"/>
      <c r="D173" s="49"/>
      <c r="E173" s="31">
        <f t="shared" si="13"/>
        <v>0</v>
      </c>
    </row>
    <row r="174" spans="1:5" x14ac:dyDescent="0.2">
      <c r="A174" s="9"/>
      <c r="B174" s="55" t="s">
        <v>38</v>
      </c>
      <c r="C174" s="29"/>
      <c r="D174" s="49"/>
      <c r="E174" s="31">
        <f t="shared" si="13"/>
        <v>0</v>
      </c>
    </row>
    <row r="175" spans="1:5" x14ac:dyDescent="0.2">
      <c r="A175" s="9"/>
      <c r="B175" s="55" t="s">
        <v>38</v>
      </c>
      <c r="C175" s="29"/>
      <c r="D175" s="49"/>
      <c r="E175" s="31">
        <f t="shared" si="13"/>
        <v>0</v>
      </c>
    </row>
    <row r="176" spans="1:5" x14ac:dyDescent="0.2">
      <c r="A176" s="9"/>
      <c r="B176" s="55" t="s">
        <v>38</v>
      </c>
      <c r="C176" s="29"/>
      <c r="D176" s="49"/>
      <c r="E176" s="31">
        <f t="shared" si="13"/>
        <v>0</v>
      </c>
    </row>
    <row r="177" spans="1:5" x14ac:dyDescent="0.2">
      <c r="A177" s="9"/>
      <c r="B177" s="55" t="s">
        <v>38</v>
      </c>
      <c r="C177" s="29"/>
      <c r="D177" s="49"/>
      <c r="E177" s="31">
        <f t="shared" si="13"/>
        <v>0</v>
      </c>
    </row>
    <row r="178" spans="1:5" x14ac:dyDescent="0.2">
      <c r="A178" s="9"/>
      <c r="B178" s="55" t="s">
        <v>38</v>
      </c>
      <c r="C178" s="29"/>
      <c r="D178" s="49"/>
      <c r="E178" s="31">
        <f t="shared" si="13"/>
        <v>0</v>
      </c>
    </row>
    <row r="179" spans="1:5" ht="38.25" x14ac:dyDescent="0.2">
      <c r="A179" s="69" t="s">
        <v>121</v>
      </c>
      <c r="B179" s="2" t="s">
        <v>125</v>
      </c>
      <c r="C179" s="29" t="s">
        <v>108</v>
      </c>
      <c r="D179" s="29" t="s">
        <v>193</v>
      </c>
      <c r="E179" s="29" t="s">
        <v>1</v>
      </c>
    </row>
    <row r="180" spans="1:5" x14ac:dyDescent="0.2">
      <c r="A180" s="9"/>
      <c r="B180" s="45" t="s">
        <v>38</v>
      </c>
      <c r="C180" s="29"/>
      <c r="D180" s="49"/>
      <c r="E180" s="31">
        <f>IF(ISBLANK(D180)*OR(D180=0),(0),((100*(D180/100))))</f>
        <v>0</v>
      </c>
    </row>
    <row r="181" spans="1:5" x14ac:dyDescent="0.2">
      <c r="A181" s="9"/>
      <c r="B181" s="55" t="s">
        <v>38</v>
      </c>
      <c r="C181" s="29"/>
      <c r="D181" s="49"/>
      <c r="E181" s="31">
        <f t="shared" ref="E181:E189" si="14">IF(ISBLANK(D181)*OR(D181=0),(0),((100*(D181/100))))</f>
        <v>0</v>
      </c>
    </row>
    <row r="182" spans="1:5" x14ac:dyDescent="0.2">
      <c r="A182" s="9"/>
      <c r="B182" s="55" t="s">
        <v>38</v>
      </c>
      <c r="C182" s="29"/>
      <c r="D182" s="49"/>
      <c r="E182" s="31">
        <f t="shared" si="14"/>
        <v>0</v>
      </c>
    </row>
    <row r="183" spans="1:5" x14ac:dyDescent="0.2">
      <c r="A183" s="9"/>
      <c r="B183" s="55" t="s">
        <v>38</v>
      </c>
      <c r="C183" s="29"/>
      <c r="D183" s="49"/>
      <c r="E183" s="31">
        <f t="shared" si="14"/>
        <v>0</v>
      </c>
    </row>
    <row r="184" spans="1:5" x14ac:dyDescent="0.2">
      <c r="A184" s="9"/>
      <c r="B184" s="55" t="s">
        <v>38</v>
      </c>
      <c r="C184" s="29"/>
      <c r="D184" s="49"/>
      <c r="E184" s="31">
        <f t="shared" si="14"/>
        <v>0</v>
      </c>
    </row>
    <row r="185" spans="1:5" x14ac:dyDescent="0.2">
      <c r="A185" s="9"/>
      <c r="B185" s="55" t="s">
        <v>38</v>
      </c>
      <c r="C185" s="29"/>
      <c r="D185" s="49"/>
      <c r="E185" s="31">
        <f t="shared" si="14"/>
        <v>0</v>
      </c>
    </row>
    <row r="186" spans="1:5" x14ac:dyDescent="0.2">
      <c r="A186" s="9"/>
      <c r="B186" s="55" t="s">
        <v>38</v>
      </c>
      <c r="C186" s="29"/>
      <c r="D186" s="49"/>
      <c r="E186" s="31">
        <f t="shared" si="14"/>
        <v>0</v>
      </c>
    </row>
    <row r="187" spans="1:5" x14ac:dyDescent="0.2">
      <c r="A187" s="9"/>
      <c r="B187" s="55" t="s">
        <v>38</v>
      </c>
      <c r="C187" s="29"/>
      <c r="D187" s="49"/>
      <c r="E187" s="31">
        <f t="shared" si="14"/>
        <v>0</v>
      </c>
    </row>
    <row r="188" spans="1:5" x14ac:dyDescent="0.2">
      <c r="A188" s="9"/>
      <c r="B188" s="55" t="s">
        <v>38</v>
      </c>
      <c r="C188" s="29"/>
      <c r="D188" s="49"/>
      <c r="E188" s="31">
        <f t="shared" si="14"/>
        <v>0</v>
      </c>
    </row>
    <row r="189" spans="1:5" x14ac:dyDescent="0.2">
      <c r="A189" s="9"/>
      <c r="B189" s="55" t="s">
        <v>38</v>
      </c>
      <c r="C189" s="29"/>
      <c r="D189" s="49"/>
      <c r="E189" s="31">
        <f t="shared" si="14"/>
        <v>0</v>
      </c>
    </row>
    <row r="190" spans="1:5" ht="38.25" x14ac:dyDescent="0.2">
      <c r="A190" s="69" t="s">
        <v>187</v>
      </c>
      <c r="B190" s="2" t="s">
        <v>194</v>
      </c>
      <c r="C190" s="29" t="s">
        <v>188</v>
      </c>
      <c r="D190" s="29" t="s">
        <v>193</v>
      </c>
      <c r="E190" s="29" t="s">
        <v>1</v>
      </c>
    </row>
    <row r="191" spans="1:5" x14ac:dyDescent="0.2">
      <c r="A191" s="69"/>
      <c r="B191" s="45" t="s">
        <v>38</v>
      </c>
      <c r="C191" s="29"/>
      <c r="D191" s="49"/>
      <c r="E191" s="31">
        <f>IF(ISBLANK(D191)*OR(D191=0),(0),((130*(D191/100))))</f>
        <v>0</v>
      </c>
    </row>
    <row r="192" spans="1:5" x14ac:dyDescent="0.2">
      <c r="A192" s="69"/>
      <c r="B192" s="55" t="s">
        <v>38</v>
      </c>
      <c r="C192" s="29"/>
      <c r="D192" s="49"/>
      <c r="E192" s="31">
        <f t="shared" ref="E192:E200" si="15">IF(ISBLANK(D192)*OR(D192=0),(0),((130*(D192/100))))</f>
        <v>0</v>
      </c>
    </row>
    <row r="193" spans="1:5" x14ac:dyDescent="0.2">
      <c r="A193" s="69"/>
      <c r="B193" s="55" t="s">
        <v>38</v>
      </c>
      <c r="C193" s="29"/>
      <c r="D193" s="49"/>
      <c r="E193" s="31">
        <f t="shared" si="15"/>
        <v>0</v>
      </c>
    </row>
    <row r="194" spans="1:5" x14ac:dyDescent="0.2">
      <c r="A194" s="69"/>
      <c r="B194" s="55" t="s">
        <v>38</v>
      </c>
      <c r="C194" s="29"/>
      <c r="D194" s="49"/>
      <c r="E194" s="31">
        <f t="shared" si="15"/>
        <v>0</v>
      </c>
    </row>
    <row r="195" spans="1:5" x14ac:dyDescent="0.2">
      <c r="A195" s="69"/>
      <c r="B195" s="55" t="s">
        <v>38</v>
      </c>
      <c r="C195" s="29"/>
      <c r="D195" s="49"/>
      <c r="E195" s="31">
        <f t="shared" si="15"/>
        <v>0</v>
      </c>
    </row>
    <row r="196" spans="1:5" x14ac:dyDescent="0.2">
      <c r="A196" s="69"/>
      <c r="B196" s="55" t="s">
        <v>38</v>
      </c>
      <c r="C196" s="29"/>
      <c r="D196" s="49"/>
      <c r="E196" s="31">
        <f t="shared" si="15"/>
        <v>0</v>
      </c>
    </row>
    <row r="197" spans="1:5" x14ac:dyDescent="0.2">
      <c r="A197" s="69"/>
      <c r="B197" s="55" t="s">
        <v>38</v>
      </c>
      <c r="C197" s="29"/>
      <c r="D197" s="49"/>
      <c r="E197" s="31">
        <f t="shared" si="15"/>
        <v>0</v>
      </c>
    </row>
    <row r="198" spans="1:5" x14ac:dyDescent="0.2">
      <c r="A198" s="69"/>
      <c r="B198" s="55" t="s">
        <v>38</v>
      </c>
      <c r="C198" s="29"/>
      <c r="D198" s="49"/>
      <c r="E198" s="31">
        <f t="shared" si="15"/>
        <v>0</v>
      </c>
    </row>
    <row r="199" spans="1:5" x14ac:dyDescent="0.2">
      <c r="A199" s="69"/>
      <c r="B199" s="55" t="s">
        <v>38</v>
      </c>
      <c r="C199" s="29"/>
      <c r="D199" s="49"/>
      <c r="E199" s="31">
        <f t="shared" si="15"/>
        <v>0</v>
      </c>
    </row>
    <row r="200" spans="1:5" x14ac:dyDescent="0.2">
      <c r="A200" s="69"/>
      <c r="B200" s="55" t="s">
        <v>38</v>
      </c>
      <c r="C200" s="29"/>
      <c r="D200" s="49"/>
      <c r="E200" s="31">
        <f t="shared" si="15"/>
        <v>0</v>
      </c>
    </row>
    <row r="201" spans="1:5" ht="38.25" x14ac:dyDescent="0.2">
      <c r="A201" s="69" t="s">
        <v>122</v>
      </c>
      <c r="B201" s="2" t="s">
        <v>126</v>
      </c>
      <c r="C201" s="29" t="s">
        <v>127</v>
      </c>
      <c r="D201" s="29" t="s">
        <v>193</v>
      </c>
      <c r="E201" s="29" t="s">
        <v>1</v>
      </c>
    </row>
    <row r="202" spans="1:5" x14ac:dyDescent="0.2">
      <c r="A202" s="9"/>
      <c r="B202" s="45" t="s">
        <v>38</v>
      </c>
      <c r="C202" s="29"/>
      <c r="D202" s="49"/>
      <c r="E202" s="31">
        <f>IF(ISBLANK(D202)*OR(D202=0),(0),((50*(D202/100))))</f>
        <v>0</v>
      </c>
    </row>
    <row r="203" spans="1:5" x14ac:dyDescent="0.2">
      <c r="A203" s="9"/>
      <c r="B203" s="55" t="s">
        <v>38</v>
      </c>
      <c r="C203" s="29"/>
      <c r="D203" s="49"/>
      <c r="E203" s="31">
        <f t="shared" ref="E203:E211" si="16">IF(ISBLANK(D203)*OR(D203=0),(0),((50*(D203/100))))</f>
        <v>0</v>
      </c>
    </row>
    <row r="204" spans="1:5" x14ac:dyDescent="0.2">
      <c r="A204" s="9"/>
      <c r="B204" s="55" t="s">
        <v>38</v>
      </c>
      <c r="C204" s="29"/>
      <c r="D204" s="49"/>
      <c r="E204" s="31">
        <f t="shared" si="16"/>
        <v>0</v>
      </c>
    </row>
    <row r="205" spans="1:5" x14ac:dyDescent="0.2">
      <c r="A205" s="9"/>
      <c r="B205" s="55" t="s">
        <v>38</v>
      </c>
      <c r="C205" s="29"/>
      <c r="D205" s="49"/>
      <c r="E205" s="31">
        <f t="shared" si="16"/>
        <v>0</v>
      </c>
    </row>
    <row r="206" spans="1:5" x14ac:dyDescent="0.2">
      <c r="A206" s="9"/>
      <c r="B206" s="55" t="s">
        <v>38</v>
      </c>
      <c r="C206" s="29"/>
      <c r="D206" s="49"/>
      <c r="E206" s="31">
        <f t="shared" si="16"/>
        <v>0</v>
      </c>
    </row>
    <row r="207" spans="1:5" x14ac:dyDescent="0.2">
      <c r="A207" s="9"/>
      <c r="B207" s="55" t="s">
        <v>38</v>
      </c>
      <c r="C207" s="29"/>
      <c r="D207" s="49"/>
      <c r="E207" s="31">
        <f t="shared" si="16"/>
        <v>0</v>
      </c>
    </row>
    <row r="208" spans="1:5" x14ac:dyDescent="0.2">
      <c r="A208" s="9"/>
      <c r="B208" s="55" t="s">
        <v>38</v>
      </c>
      <c r="C208" s="29"/>
      <c r="D208" s="49"/>
      <c r="E208" s="31">
        <f t="shared" si="16"/>
        <v>0</v>
      </c>
    </row>
    <row r="209" spans="1:5" x14ac:dyDescent="0.2">
      <c r="A209" s="9"/>
      <c r="B209" s="55" t="s">
        <v>38</v>
      </c>
      <c r="C209" s="29"/>
      <c r="D209" s="49"/>
      <c r="E209" s="31">
        <f t="shared" si="16"/>
        <v>0</v>
      </c>
    </row>
    <row r="210" spans="1:5" x14ac:dyDescent="0.2">
      <c r="A210" s="9"/>
      <c r="B210" s="55" t="s">
        <v>38</v>
      </c>
      <c r="C210" s="29"/>
      <c r="D210" s="49"/>
      <c r="E210" s="31">
        <f t="shared" si="16"/>
        <v>0</v>
      </c>
    </row>
    <row r="211" spans="1:5" x14ac:dyDescent="0.2">
      <c r="A211" s="9"/>
      <c r="B211" s="55" t="s">
        <v>38</v>
      </c>
      <c r="C211" s="29"/>
      <c r="D211" s="49"/>
      <c r="E211" s="31">
        <f t="shared" si="16"/>
        <v>0</v>
      </c>
    </row>
    <row r="212" spans="1:5" ht="38.25" x14ac:dyDescent="0.2">
      <c r="A212" s="69" t="s">
        <v>123</v>
      </c>
      <c r="B212" s="2" t="s">
        <v>128</v>
      </c>
      <c r="C212" s="29" t="s">
        <v>127</v>
      </c>
      <c r="D212" s="29" t="s">
        <v>193</v>
      </c>
      <c r="E212" s="29" t="s">
        <v>1</v>
      </c>
    </row>
    <row r="213" spans="1:5" x14ac:dyDescent="0.2">
      <c r="A213" s="9"/>
      <c r="B213" s="45" t="s">
        <v>38</v>
      </c>
      <c r="C213" s="29"/>
      <c r="D213" s="49"/>
      <c r="E213" s="31">
        <f>IF(ISBLANK(D213)*OR(D213=0),(0),((50*(D213/100))))</f>
        <v>0</v>
      </c>
    </row>
    <row r="214" spans="1:5" x14ac:dyDescent="0.2">
      <c r="A214" s="9"/>
      <c r="B214" s="55" t="s">
        <v>38</v>
      </c>
      <c r="C214" s="29"/>
      <c r="D214" s="49"/>
      <c r="E214" s="31">
        <f t="shared" ref="E214:E222" si="17">IF(ISBLANK(D214)*OR(D214=0),(0),((50*(D214/100))))</f>
        <v>0</v>
      </c>
    </row>
    <row r="215" spans="1:5" x14ac:dyDescent="0.2">
      <c r="A215" s="9"/>
      <c r="B215" s="55" t="s">
        <v>38</v>
      </c>
      <c r="C215" s="29"/>
      <c r="D215" s="49"/>
      <c r="E215" s="31">
        <f t="shared" si="17"/>
        <v>0</v>
      </c>
    </row>
    <row r="216" spans="1:5" x14ac:dyDescent="0.2">
      <c r="A216" s="9"/>
      <c r="B216" s="55" t="s">
        <v>38</v>
      </c>
      <c r="C216" s="29"/>
      <c r="D216" s="49"/>
      <c r="E216" s="31">
        <f t="shared" si="17"/>
        <v>0</v>
      </c>
    </row>
    <row r="217" spans="1:5" x14ac:dyDescent="0.2">
      <c r="A217" s="9"/>
      <c r="B217" s="55" t="s">
        <v>38</v>
      </c>
      <c r="C217" s="29"/>
      <c r="D217" s="49"/>
      <c r="E217" s="31">
        <f t="shared" si="17"/>
        <v>0</v>
      </c>
    </row>
    <row r="218" spans="1:5" x14ac:dyDescent="0.2">
      <c r="A218" s="9"/>
      <c r="B218" s="55" t="s">
        <v>38</v>
      </c>
      <c r="C218" s="29"/>
      <c r="D218" s="49"/>
      <c r="E218" s="31">
        <f t="shared" si="17"/>
        <v>0</v>
      </c>
    </row>
    <row r="219" spans="1:5" x14ac:dyDescent="0.2">
      <c r="A219" s="9"/>
      <c r="B219" s="55" t="s">
        <v>38</v>
      </c>
      <c r="C219" s="29"/>
      <c r="D219" s="49"/>
      <c r="E219" s="31">
        <f t="shared" si="17"/>
        <v>0</v>
      </c>
    </row>
    <row r="220" spans="1:5" x14ac:dyDescent="0.2">
      <c r="A220" s="9"/>
      <c r="B220" s="55" t="s">
        <v>38</v>
      </c>
      <c r="C220" s="29"/>
      <c r="D220" s="49"/>
      <c r="E220" s="31">
        <f t="shared" si="17"/>
        <v>0</v>
      </c>
    </row>
    <row r="221" spans="1:5" x14ac:dyDescent="0.2">
      <c r="A221" s="9"/>
      <c r="B221" s="55" t="s">
        <v>38</v>
      </c>
      <c r="C221" s="29"/>
      <c r="D221" s="49"/>
      <c r="E221" s="31">
        <f t="shared" si="17"/>
        <v>0</v>
      </c>
    </row>
    <row r="222" spans="1:5" x14ac:dyDescent="0.2">
      <c r="A222" s="9"/>
      <c r="B222" s="55" t="s">
        <v>38</v>
      </c>
      <c r="C222" s="29"/>
      <c r="D222" s="49"/>
      <c r="E222" s="31">
        <f t="shared" si="17"/>
        <v>0</v>
      </c>
    </row>
    <row r="223" spans="1:5" ht="38.25" x14ac:dyDescent="0.2">
      <c r="A223" s="69" t="s">
        <v>129</v>
      </c>
      <c r="B223" s="2" t="s">
        <v>130</v>
      </c>
      <c r="C223" s="29" t="s">
        <v>127</v>
      </c>
      <c r="D223" s="29" t="s">
        <v>193</v>
      </c>
      <c r="E223" s="29" t="s">
        <v>1</v>
      </c>
    </row>
    <row r="224" spans="1:5" x14ac:dyDescent="0.2">
      <c r="A224" s="9"/>
      <c r="B224" s="45" t="s">
        <v>38</v>
      </c>
      <c r="C224" s="29"/>
      <c r="D224" s="49"/>
      <c r="E224" s="31">
        <f>IF(ISBLANK(D224)*OR(D224=0),(0),((50*(D224/100))))</f>
        <v>0</v>
      </c>
    </row>
    <row r="225" spans="1:5" x14ac:dyDescent="0.2">
      <c r="A225" s="9"/>
      <c r="B225" s="55" t="s">
        <v>38</v>
      </c>
      <c r="C225" s="29"/>
      <c r="D225" s="49"/>
      <c r="E225" s="31">
        <f t="shared" ref="E225:E233" si="18">IF(ISBLANK(D225)*OR(D225=0),(0),((50*(D225/100))))</f>
        <v>0</v>
      </c>
    </row>
    <row r="226" spans="1:5" x14ac:dyDescent="0.2">
      <c r="A226" s="9"/>
      <c r="B226" s="55" t="s">
        <v>38</v>
      </c>
      <c r="C226" s="29"/>
      <c r="D226" s="49"/>
      <c r="E226" s="31">
        <f t="shared" si="18"/>
        <v>0</v>
      </c>
    </row>
    <row r="227" spans="1:5" x14ac:dyDescent="0.2">
      <c r="A227" s="9"/>
      <c r="B227" s="55" t="s">
        <v>38</v>
      </c>
      <c r="C227" s="29"/>
      <c r="D227" s="49"/>
      <c r="E227" s="31">
        <f t="shared" si="18"/>
        <v>0</v>
      </c>
    </row>
    <row r="228" spans="1:5" x14ac:dyDescent="0.2">
      <c r="A228" s="9"/>
      <c r="B228" s="55" t="s">
        <v>38</v>
      </c>
      <c r="C228" s="29"/>
      <c r="D228" s="49"/>
      <c r="E228" s="31">
        <f t="shared" si="18"/>
        <v>0</v>
      </c>
    </row>
    <row r="229" spans="1:5" x14ac:dyDescent="0.2">
      <c r="A229" s="9"/>
      <c r="B229" s="55" t="s">
        <v>38</v>
      </c>
      <c r="C229" s="29"/>
      <c r="D229" s="49"/>
      <c r="E229" s="31">
        <f t="shared" si="18"/>
        <v>0</v>
      </c>
    </row>
    <row r="230" spans="1:5" x14ac:dyDescent="0.2">
      <c r="A230" s="9"/>
      <c r="B230" s="55" t="s">
        <v>38</v>
      </c>
      <c r="C230" s="29"/>
      <c r="D230" s="49"/>
      <c r="E230" s="31">
        <f t="shared" si="18"/>
        <v>0</v>
      </c>
    </row>
    <row r="231" spans="1:5" x14ac:dyDescent="0.2">
      <c r="A231" s="9"/>
      <c r="B231" s="55" t="s">
        <v>38</v>
      </c>
      <c r="C231" s="29"/>
      <c r="D231" s="49"/>
      <c r="E231" s="31">
        <f t="shared" si="18"/>
        <v>0</v>
      </c>
    </row>
    <row r="232" spans="1:5" x14ac:dyDescent="0.2">
      <c r="A232" s="9"/>
      <c r="B232" s="55" t="s">
        <v>38</v>
      </c>
      <c r="C232" s="29"/>
      <c r="D232" s="49"/>
      <c r="E232" s="31">
        <f t="shared" si="18"/>
        <v>0</v>
      </c>
    </row>
    <row r="233" spans="1:5" x14ac:dyDescent="0.2">
      <c r="A233" s="9"/>
      <c r="B233" s="55" t="s">
        <v>38</v>
      </c>
      <c r="C233" s="29"/>
      <c r="D233" s="49"/>
      <c r="E233" s="31">
        <f t="shared" si="18"/>
        <v>0</v>
      </c>
    </row>
    <row r="234" spans="1:5" ht="25.5" x14ac:dyDescent="0.2">
      <c r="A234" s="58"/>
      <c r="B234" s="26"/>
      <c r="C234" s="6" t="s">
        <v>220</v>
      </c>
      <c r="D234" s="6" t="s">
        <v>135</v>
      </c>
      <c r="E234" s="6" t="s">
        <v>0</v>
      </c>
    </row>
    <row r="235" spans="1:5" ht="51" x14ac:dyDescent="0.2">
      <c r="A235" s="68" t="s">
        <v>76</v>
      </c>
      <c r="B235" s="2" t="s">
        <v>132</v>
      </c>
      <c r="C235" s="3" t="s">
        <v>131</v>
      </c>
      <c r="D235" s="49"/>
      <c r="E235" s="7">
        <f>500*D235</f>
        <v>0</v>
      </c>
    </row>
    <row r="236" spans="1:5" x14ac:dyDescent="0.2">
      <c r="A236" s="46"/>
      <c r="B236" s="52" t="s">
        <v>96</v>
      </c>
      <c r="C236" s="34"/>
      <c r="D236" s="35"/>
      <c r="E236" s="36"/>
    </row>
    <row r="237" spans="1:5" ht="51" x14ac:dyDescent="0.2">
      <c r="A237" s="68" t="s">
        <v>76</v>
      </c>
      <c r="B237" s="2" t="s">
        <v>134</v>
      </c>
      <c r="C237" s="3" t="s">
        <v>133</v>
      </c>
      <c r="D237" s="49"/>
      <c r="E237" s="7">
        <f>350*D237</f>
        <v>0</v>
      </c>
    </row>
    <row r="238" spans="1:5" x14ac:dyDescent="0.2">
      <c r="A238" s="46"/>
      <c r="B238" s="52" t="s">
        <v>96</v>
      </c>
      <c r="C238" s="34"/>
      <c r="D238" s="35"/>
      <c r="E238" s="36"/>
    </row>
    <row r="239" spans="1:5" x14ac:dyDescent="0.2">
      <c r="A239" s="66" t="s">
        <v>221</v>
      </c>
      <c r="B239" s="2" t="s">
        <v>217</v>
      </c>
      <c r="C239" s="3">
        <v>500</v>
      </c>
      <c r="D239" s="49"/>
      <c r="E239" s="7">
        <f>500*D239</f>
        <v>0</v>
      </c>
    </row>
    <row r="240" spans="1:5" x14ac:dyDescent="0.2">
      <c r="A240" s="46"/>
      <c r="B240" s="52" t="s">
        <v>218</v>
      </c>
      <c r="C240" s="34"/>
      <c r="D240" s="35"/>
      <c r="E240" s="36"/>
    </row>
    <row r="241" spans="1:5" x14ac:dyDescent="0.2">
      <c r="A241" s="66" t="s">
        <v>221</v>
      </c>
      <c r="B241" s="2" t="s">
        <v>219</v>
      </c>
      <c r="C241" s="3">
        <v>250</v>
      </c>
      <c r="D241" s="49"/>
      <c r="E241" s="7">
        <f>250*D241</f>
        <v>0</v>
      </c>
    </row>
    <row r="242" spans="1:5" x14ac:dyDescent="0.2">
      <c r="A242" s="46"/>
      <c r="B242" s="52" t="s">
        <v>218</v>
      </c>
      <c r="C242" s="34"/>
      <c r="D242" s="35"/>
      <c r="E242" s="36"/>
    </row>
    <row r="243" spans="1:5" ht="38.25" x14ac:dyDescent="0.2">
      <c r="A243" s="27"/>
      <c r="B243" s="26"/>
      <c r="C243" s="6" t="s">
        <v>0</v>
      </c>
      <c r="D243" s="6" t="s">
        <v>36</v>
      </c>
      <c r="E243" s="6" t="s">
        <v>1</v>
      </c>
    </row>
    <row r="244" spans="1:5" ht="25.5" x14ac:dyDescent="0.2">
      <c r="A244" s="79" t="s">
        <v>136</v>
      </c>
      <c r="B244" s="2" t="s">
        <v>137</v>
      </c>
      <c r="C244" s="3" t="s">
        <v>2</v>
      </c>
      <c r="D244" s="53"/>
      <c r="E244" s="7">
        <f>IF(ISBLANK(D244)*OR(D244=0),(0),(260*D244))</f>
        <v>0</v>
      </c>
    </row>
    <row r="245" spans="1:5" x14ac:dyDescent="0.2">
      <c r="A245" s="84"/>
      <c r="B245" s="55" t="s">
        <v>37</v>
      </c>
      <c r="C245" s="34"/>
      <c r="D245" s="35"/>
      <c r="E245" s="36"/>
    </row>
    <row r="246" spans="1:5" ht="25.5" x14ac:dyDescent="0.2">
      <c r="A246" s="79" t="s">
        <v>140</v>
      </c>
      <c r="B246" s="2" t="s">
        <v>144</v>
      </c>
      <c r="C246" s="3" t="s">
        <v>39</v>
      </c>
      <c r="D246" s="53"/>
      <c r="E246" s="7">
        <f>IF(ISBLANK(D246)*OR(D246=0),(0),(130*D246))</f>
        <v>0</v>
      </c>
    </row>
    <row r="247" spans="1:5" x14ac:dyDescent="0.2">
      <c r="A247" s="84"/>
      <c r="B247" s="55" t="s">
        <v>37</v>
      </c>
      <c r="C247" s="34"/>
      <c r="D247" s="35"/>
      <c r="E247" s="36"/>
    </row>
    <row r="248" spans="1:5" x14ac:dyDescent="0.2">
      <c r="A248" s="79" t="s">
        <v>77</v>
      </c>
      <c r="B248" s="2" t="s">
        <v>145</v>
      </c>
      <c r="C248" s="3" t="s">
        <v>138</v>
      </c>
      <c r="D248" s="53"/>
      <c r="E248" s="7">
        <f>IF(ISBLANK(D248)*OR(D248=0),(0),(50*D248))</f>
        <v>0</v>
      </c>
    </row>
    <row r="249" spans="1:5" x14ac:dyDescent="0.2">
      <c r="A249" s="84"/>
      <c r="B249" s="55" t="s">
        <v>37</v>
      </c>
      <c r="C249" s="34"/>
      <c r="D249" s="35"/>
      <c r="E249" s="36"/>
    </row>
    <row r="250" spans="1:5" x14ac:dyDescent="0.2">
      <c r="A250" s="79" t="s">
        <v>84</v>
      </c>
      <c r="B250" s="2" t="s">
        <v>146</v>
      </c>
      <c r="C250" s="3" t="s">
        <v>139</v>
      </c>
      <c r="D250" s="53"/>
      <c r="E250" s="7">
        <f>IF(ISBLANK(D250)*OR(D250=0),(0),(60*D250))</f>
        <v>0</v>
      </c>
    </row>
    <row r="251" spans="1:5" x14ac:dyDescent="0.2">
      <c r="A251" s="84"/>
      <c r="B251" s="55" t="s">
        <v>37</v>
      </c>
      <c r="C251" s="34"/>
      <c r="D251" s="35"/>
      <c r="E251" s="36"/>
    </row>
    <row r="252" spans="1:5" x14ac:dyDescent="0.2">
      <c r="A252" s="79" t="s">
        <v>84</v>
      </c>
      <c r="B252" s="2" t="s">
        <v>147</v>
      </c>
      <c r="C252" s="3" t="s">
        <v>90</v>
      </c>
      <c r="D252" s="53"/>
      <c r="E252" s="7">
        <f>IF(ISBLANK(D252)*OR(D252=0),(0),(80*D252))</f>
        <v>0</v>
      </c>
    </row>
    <row r="253" spans="1:5" x14ac:dyDescent="0.2">
      <c r="A253" s="84"/>
      <c r="B253" s="55" t="s">
        <v>37</v>
      </c>
      <c r="C253" s="34"/>
      <c r="D253" s="35"/>
      <c r="E253" s="36"/>
    </row>
    <row r="254" spans="1:5" ht="38.25" x14ac:dyDescent="0.2">
      <c r="A254" s="27"/>
      <c r="B254" s="26"/>
      <c r="C254" s="6" t="s">
        <v>0</v>
      </c>
      <c r="D254" s="6" t="s">
        <v>36</v>
      </c>
      <c r="E254" s="6" t="s">
        <v>1</v>
      </c>
    </row>
    <row r="255" spans="1:5" ht="38.25" x14ac:dyDescent="0.2">
      <c r="A255" s="69" t="s">
        <v>141</v>
      </c>
      <c r="B255" s="2" t="s">
        <v>148</v>
      </c>
      <c r="C255" s="29" t="s">
        <v>188</v>
      </c>
      <c r="D255" s="29" t="s">
        <v>193</v>
      </c>
      <c r="E255" s="29" t="s">
        <v>1</v>
      </c>
    </row>
    <row r="256" spans="1:5" x14ac:dyDescent="0.2">
      <c r="A256" s="9"/>
      <c r="B256" s="45" t="s">
        <v>38</v>
      </c>
      <c r="C256" s="29"/>
      <c r="D256" s="49"/>
      <c r="E256" s="31">
        <f>IF(ISBLANK(D256)*OR(D256=0),(0),((130*(D256/100))))</f>
        <v>0</v>
      </c>
    </row>
    <row r="257" spans="1:5" x14ac:dyDescent="0.2">
      <c r="A257" s="9"/>
      <c r="B257" s="55" t="s">
        <v>38</v>
      </c>
      <c r="C257" s="29"/>
      <c r="D257" s="49"/>
      <c r="E257" s="31">
        <f t="shared" ref="E257:E265" si="19">IF(ISBLANK(D257)*OR(D257=0),(0),((130*(D257/100))))</f>
        <v>0</v>
      </c>
    </row>
    <row r="258" spans="1:5" x14ac:dyDescent="0.2">
      <c r="A258" s="9"/>
      <c r="B258" s="55" t="s">
        <v>38</v>
      </c>
      <c r="C258" s="29"/>
      <c r="D258" s="49"/>
      <c r="E258" s="31">
        <f t="shared" si="19"/>
        <v>0</v>
      </c>
    </row>
    <row r="259" spans="1:5" x14ac:dyDescent="0.2">
      <c r="A259" s="9"/>
      <c r="B259" s="55" t="s">
        <v>38</v>
      </c>
      <c r="C259" s="29"/>
      <c r="D259" s="49"/>
      <c r="E259" s="31">
        <f t="shared" si="19"/>
        <v>0</v>
      </c>
    </row>
    <row r="260" spans="1:5" x14ac:dyDescent="0.2">
      <c r="A260" s="9"/>
      <c r="B260" s="55" t="s">
        <v>38</v>
      </c>
      <c r="C260" s="29"/>
      <c r="D260" s="49"/>
      <c r="E260" s="31">
        <f t="shared" si="19"/>
        <v>0</v>
      </c>
    </row>
    <row r="261" spans="1:5" x14ac:dyDescent="0.2">
      <c r="A261" s="9"/>
      <c r="B261" s="55" t="s">
        <v>38</v>
      </c>
      <c r="C261" s="29"/>
      <c r="D261" s="49"/>
      <c r="E261" s="31">
        <f t="shared" si="19"/>
        <v>0</v>
      </c>
    </row>
    <row r="262" spans="1:5" x14ac:dyDescent="0.2">
      <c r="A262" s="9"/>
      <c r="B262" s="55" t="s">
        <v>38</v>
      </c>
      <c r="C262" s="29"/>
      <c r="D262" s="49"/>
      <c r="E262" s="31">
        <f t="shared" si="19"/>
        <v>0</v>
      </c>
    </row>
    <row r="263" spans="1:5" x14ac:dyDescent="0.2">
      <c r="A263" s="9"/>
      <c r="B263" s="55" t="s">
        <v>38</v>
      </c>
      <c r="C263" s="29"/>
      <c r="D263" s="49"/>
      <c r="E263" s="31">
        <f t="shared" si="19"/>
        <v>0</v>
      </c>
    </row>
    <row r="264" spans="1:5" x14ac:dyDescent="0.2">
      <c r="A264" s="9"/>
      <c r="B264" s="55" t="s">
        <v>38</v>
      </c>
      <c r="C264" s="29"/>
      <c r="D264" s="49"/>
      <c r="E264" s="31">
        <f t="shared" si="19"/>
        <v>0</v>
      </c>
    </row>
    <row r="265" spans="1:5" x14ac:dyDescent="0.2">
      <c r="A265" s="9"/>
      <c r="B265" s="55" t="s">
        <v>38</v>
      </c>
      <c r="C265" s="29"/>
      <c r="D265" s="49"/>
      <c r="E265" s="31">
        <f t="shared" si="19"/>
        <v>0</v>
      </c>
    </row>
    <row r="266" spans="1:5" ht="38.25" x14ac:dyDescent="0.2">
      <c r="A266" s="69" t="s">
        <v>142</v>
      </c>
      <c r="B266" s="2" t="s">
        <v>149</v>
      </c>
      <c r="C266" s="29" t="s">
        <v>196</v>
      </c>
      <c r="D266" s="29" t="s">
        <v>193</v>
      </c>
      <c r="E266" s="29" t="s">
        <v>1</v>
      </c>
    </row>
    <row r="267" spans="1:5" x14ac:dyDescent="0.2">
      <c r="A267" s="9"/>
      <c r="B267" s="45" t="s">
        <v>38</v>
      </c>
      <c r="C267" s="29"/>
      <c r="D267" s="49"/>
      <c r="E267" s="31">
        <f>IF(ISBLANK(D267)*OR(D267=0),(0),((65*(D267/100))))</f>
        <v>0</v>
      </c>
    </row>
    <row r="268" spans="1:5" x14ac:dyDescent="0.2">
      <c r="A268" s="9"/>
      <c r="B268" s="55" t="s">
        <v>38</v>
      </c>
      <c r="C268" s="29"/>
      <c r="D268" s="49"/>
      <c r="E268" s="31">
        <f t="shared" ref="E268:E276" si="20">IF(ISBLANK(D268)*OR(D268=0),(0),((65*(D268/100))))</f>
        <v>0</v>
      </c>
    </row>
    <row r="269" spans="1:5" x14ac:dyDescent="0.2">
      <c r="A269" s="9"/>
      <c r="B269" s="55" t="s">
        <v>38</v>
      </c>
      <c r="C269" s="29"/>
      <c r="D269" s="49"/>
      <c r="E269" s="31">
        <f t="shared" si="20"/>
        <v>0</v>
      </c>
    </row>
    <row r="270" spans="1:5" x14ac:dyDescent="0.2">
      <c r="A270" s="9"/>
      <c r="B270" s="55" t="s">
        <v>38</v>
      </c>
      <c r="C270" s="29"/>
      <c r="D270" s="49"/>
      <c r="E270" s="31">
        <f t="shared" si="20"/>
        <v>0</v>
      </c>
    </row>
    <row r="271" spans="1:5" x14ac:dyDescent="0.2">
      <c r="A271" s="9"/>
      <c r="B271" s="55" t="s">
        <v>38</v>
      </c>
      <c r="C271" s="29"/>
      <c r="D271" s="49"/>
      <c r="E271" s="31">
        <f t="shared" si="20"/>
        <v>0</v>
      </c>
    </row>
    <row r="272" spans="1:5" x14ac:dyDescent="0.2">
      <c r="A272" s="9"/>
      <c r="B272" s="55" t="s">
        <v>38</v>
      </c>
      <c r="C272" s="29"/>
      <c r="D272" s="49"/>
      <c r="E272" s="31">
        <f t="shared" si="20"/>
        <v>0</v>
      </c>
    </row>
    <row r="273" spans="1:5" x14ac:dyDescent="0.2">
      <c r="A273" s="9"/>
      <c r="B273" s="55" t="s">
        <v>38</v>
      </c>
      <c r="C273" s="29"/>
      <c r="D273" s="49"/>
      <c r="E273" s="31">
        <f t="shared" si="20"/>
        <v>0</v>
      </c>
    </row>
    <row r="274" spans="1:5" x14ac:dyDescent="0.2">
      <c r="A274" s="9"/>
      <c r="B274" s="55" t="s">
        <v>38</v>
      </c>
      <c r="C274" s="29"/>
      <c r="D274" s="49"/>
      <c r="E274" s="31">
        <f t="shared" si="20"/>
        <v>0</v>
      </c>
    </row>
    <row r="275" spans="1:5" x14ac:dyDescent="0.2">
      <c r="A275" s="9"/>
      <c r="B275" s="55" t="s">
        <v>38</v>
      </c>
      <c r="C275" s="29"/>
      <c r="D275" s="49"/>
      <c r="E275" s="31">
        <f t="shared" si="20"/>
        <v>0</v>
      </c>
    </row>
    <row r="276" spans="1:5" x14ac:dyDescent="0.2">
      <c r="A276" s="9"/>
      <c r="B276" s="55" t="s">
        <v>38</v>
      </c>
      <c r="C276" s="29"/>
      <c r="D276" s="49"/>
      <c r="E276" s="31">
        <f t="shared" si="20"/>
        <v>0</v>
      </c>
    </row>
    <row r="277" spans="1:5" ht="38.25" x14ac:dyDescent="0.2">
      <c r="A277" s="27"/>
      <c r="B277" s="26"/>
      <c r="C277" s="6" t="s">
        <v>0</v>
      </c>
      <c r="D277" s="6" t="s">
        <v>36</v>
      </c>
      <c r="E277" s="6" t="s">
        <v>1</v>
      </c>
    </row>
    <row r="278" spans="1:5" ht="25.5" x14ac:dyDescent="0.2">
      <c r="A278" s="79" t="s">
        <v>195</v>
      </c>
      <c r="B278" s="2" t="s">
        <v>150</v>
      </c>
      <c r="C278" s="3" t="s">
        <v>39</v>
      </c>
      <c r="D278" s="53"/>
      <c r="E278" s="7">
        <f>IF(ISBLANK(D278)*OR(D278=0),(0),(130*D278))</f>
        <v>0</v>
      </c>
    </row>
    <row r="279" spans="1:5" x14ac:dyDescent="0.2">
      <c r="A279" s="84"/>
      <c r="B279" s="55" t="s">
        <v>37</v>
      </c>
      <c r="C279" s="34"/>
      <c r="D279" s="35"/>
      <c r="E279" s="36"/>
    </row>
    <row r="280" spans="1:5" ht="25.5" x14ac:dyDescent="0.2">
      <c r="A280" s="79" t="s">
        <v>143</v>
      </c>
      <c r="B280" s="2" t="s">
        <v>151</v>
      </c>
      <c r="C280" s="3" t="s">
        <v>139</v>
      </c>
      <c r="D280" s="53"/>
      <c r="E280" s="7">
        <f>IF(ISBLANK(D280)*OR(D280=0),(0),(60*D280))</f>
        <v>0</v>
      </c>
    </row>
    <row r="281" spans="1:5" x14ac:dyDescent="0.2">
      <c r="A281" s="84"/>
      <c r="B281" s="55" t="s">
        <v>37</v>
      </c>
      <c r="C281" s="34"/>
      <c r="D281" s="35"/>
      <c r="E281" s="36"/>
    </row>
    <row r="282" spans="1:5" ht="26.25" customHeight="1" x14ac:dyDescent="0.2">
      <c r="A282" s="28"/>
      <c r="B282" s="26"/>
      <c r="C282" s="81" t="s">
        <v>152</v>
      </c>
      <c r="D282" s="82"/>
      <c r="E282" s="83"/>
    </row>
    <row r="283" spans="1:5" ht="76.5" x14ac:dyDescent="0.2">
      <c r="A283" s="69" t="s">
        <v>153</v>
      </c>
      <c r="B283" s="2" t="s">
        <v>154</v>
      </c>
      <c r="C283" s="29" t="s">
        <v>93</v>
      </c>
      <c r="D283" s="29" t="s">
        <v>193</v>
      </c>
      <c r="E283" s="29" t="s">
        <v>99</v>
      </c>
    </row>
    <row r="284" spans="1:5" x14ac:dyDescent="0.2">
      <c r="A284" s="9"/>
      <c r="B284" s="45" t="s">
        <v>38</v>
      </c>
      <c r="C284" s="54"/>
      <c r="D284" s="49"/>
      <c r="E284" s="31">
        <f>IF(ISBLANK(C284)*ISBLANK(D284)*OR(C284=0)*OR(D284=0), (0), ((260+(C284*500))*(D284/100)))</f>
        <v>0</v>
      </c>
    </row>
    <row r="285" spans="1:5" x14ac:dyDescent="0.2">
      <c r="A285" s="9"/>
      <c r="B285" s="55" t="s">
        <v>38</v>
      </c>
      <c r="C285" s="54"/>
      <c r="D285" s="49"/>
      <c r="E285" s="31">
        <f t="shared" ref="E285:E303" si="21">IF(ISBLANK(C285)*ISBLANK(D285)*OR(C285=0)*OR(D285=0), (0), ((260+(C285*500))*(D285/100)))</f>
        <v>0</v>
      </c>
    </row>
    <row r="286" spans="1:5" x14ac:dyDescent="0.2">
      <c r="A286" s="9"/>
      <c r="B286" s="55" t="s">
        <v>38</v>
      </c>
      <c r="C286" s="54"/>
      <c r="D286" s="49"/>
      <c r="E286" s="31">
        <f t="shared" si="21"/>
        <v>0</v>
      </c>
    </row>
    <row r="287" spans="1:5" x14ac:dyDescent="0.2">
      <c r="A287" s="9"/>
      <c r="B287" s="55" t="s">
        <v>38</v>
      </c>
      <c r="C287" s="54"/>
      <c r="D287" s="49"/>
      <c r="E287" s="31">
        <f t="shared" si="21"/>
        <v>0</v>
      </c>
    </row>
    <row r="288" spans="1:5" x14ac:dyDescent="0.2">
      <c r="A288" s="9"/>
      <c r="B288" s="55" t="s">
        <v>38</v>
      </c>
      <c r="C288" s="54"/>
      <c r="D288" s="49"/>
      <c r="E288" s="31">
        <f t="shared" si="21"/>
        <v>0</v>
      </c>
    </row>
    <row r="289" spans="1:5" x14ac:dyDescent="0.2">
      <c r="A289" s="9"/>
      <c r="B289" s="55" t="s">
        <v>38</v>
      </c>
      <c r="C289" s="54"/>
      <c r="D289" s="49"/>
      <c r="E289" s="31">
        <f t="shared" si="21"/>
        <v>0</v>
      </c>
    </row>
    <row r="290" spans="1:5" x14ac:dyDescent="0.2">
      <c r="A290" s="9"/>
      <c r="B290" s="55" t="s">
        <v>38</v>
      </c>
      <c r="C290" s="54"/>
      <c r="D290" s="49"/>
      <c r="E290" s="31">
        <f t="shared" si="21"/>
        <v>0</v>
      </c>
    </row>
    <row r="291" spans="1:5" x14ac:dyDescent="0.2">
      <c r="A291" s="9"/>
      <c r="B291" s="55" t="s">
        <v>38</v>
      </c>
      <c r="C291" s="54"/>
      <c r="D291" s="49"/>
      <c r="E291" s="31">
        <f t="shared" si="21"/>
        <v>0</v>
      </c>
    </row>
    <row r="292" spans="1:5" x14ac:dyDescent="0.2">
      <c r="A292" s="9"/>
      <c r="B292" s="55" t="s">
        <v>38</v>
      </c>
      <c r="C292" s="54"/>
      <c r="D292" s="49"/>
      <c r="E292" s="31">
        <f t="shared" si="21"/>
        <v>0</v>
      </c>
    </row>
    <row r="293" spans="1:5" x14ac:dyDescent="0.2">
      <c r="A293" s="9"/>
      <c r="B293" s="55" t="s">
        <v>38</v>
      </c>
      <c r="C293" s="54"/>
      <c r="D293" s="49"/>
      <c r="E293" s="31">
        <f t="shared" si="21"/>
        <v>0</v>
      </c>
    </row>
    <row r="294" spans="1:5" x14ac:dyDescent="0.2">
      <c r="A294" s="9"/>
      <c r="B294" s="55" t="s">
        <v>38</v>
      </c>
      <c r="C294" s="54"/>
      <c r="D294" s="49"/>
      <c r="E294" s="31">
        <f t="shared" si="21"/>
        <v>0</v>
      </c>
    </row>
    <row r="295" spans="1:5" x14ac:dyDescent="0.2">
      <c r="A295" s="9"/>
      <c r="B295" s="55" t="s">
        <v>38</v>
      </c>
      <c r="C295" s="54"/>
      <c r="D295" s="49"/>
      <c r="E295" s="31">
        <f t="shared" si="21"/>
        <v>0</v>
      </c>
    </row>
    <row r="296" spans="1:5" x14ac:dyDescent="0.2">
      <c r="A296" s="9"/>
      <c r="B296" s="55" t="s">
        <v>38</v>
      </c>
      <c r="C296" s="54"/>
      <c r="D296" s="49"/>
      <c r="E296" s="31">
        <f t="shared" si="21"/>
        <v>0</v>
      </c>
    </row>
    <row r="297" spans="1:5" x14ac:dyDescent="0.2">
      <c r="A297" s="9"/>
      <c r="B297" s="55" t="s">
        <v>38</v>
      </c>
      <c r="C297" s="54"/>
      <c r="D297" s="49"/>
      <c r="E297" s="31">
        <f t="shared" si="21"/>
        <v>0</v>
      </c>
    </row>
    <row r="298" spans="1:5" x14ac:dyDescent="0.2">
      <c r="A298" s="9"/>
      <c r="B298" s="55" t="s">
        <v>38</v>
      </c>
      <c r="C298" s="54"/>
      <c r="D298" s="49"/>
      <c r="E298" s="31">
        <f t="shared" si="21"/>
        <v>0</v>
      </c>
    </row>
    <row r="299" spans="1:5" x14ac:dyDescent="0.2">
      <c r="A299" s="9"/>
      <c r="B299" s="55" t="s">
        <v>38</v>
      </c>
      <c r="C299" s="54"/>
      <c r="D299" s="49"/>
      <c r="E299" s="31">
        <f t="shared" si="21"/>
        <v>0</v>
      </c>
    </row>
    <row r="300" spans="1:5" x14ac:dyDescent="0.2">
      <c r="A300" s="9"/>
      <c r="B300" s="55" t="s">
        <v>38</v>
      </c>
      <c r="C300" s="54"/>
      <c r="D300" s="49"/>
      <c r="E300" s="31">
        <f t="shared" si="21"/>
        <v>0</v>
      </c>
    </row>
    <row r="301" spans="1:5" x14ac:dyDescent="0.2">
      <c r="A301" s="9"/>
      <c r="B301" s="55" t="s">
        <v>38</v>
      </c>
      <c r="C301" s="54"/>
      <c r="D301" s="49"/>
      <c r="E301" s="31">
        <f t="shared" si="21"/>
        <v>0</v>
      </c>
    </row>
    <row r="302" spans="1:5" x14ac:dyDescent="0.2">
      <c r="A302" s="9"/>
      <c r="B302" s="55" t="s">
        <v>38</v>
      </c>
      <c r="C302" s="54"/>
      <c r="D302" s="49"/>
      <c r="E302" s="31">
        <f t="shared" si="21"/>
        <v>0</v>
      </c>
    </row>
    <row r="303" spans="1:5" x14ac:dyDescent="0.2">
      <c r="A303" s="9"/>
      <c r="B303" s="55" t="s">
        <v>38</v>
      </c>
      <c r="C303" s="54"/>
      <c r="D303" s="49"/>
      <c r="E303" s="31">
        <f t="shared" si="21"/>
        <v>0</v>
      </c>
    </row>
    <row r="304" spans="1:5" ht="38.25" x14ac:dyDescent="0.2">
      <c r="A304" s="27"/>
      <c r="B304" s="26"/>
      <c r="C304" s="6" t="s">
        <v>0</v>
      </c>
      <c r="D304" s="6" t="s">
        <v>193</v>
      </c>
      <c r="E304" s="6" t="s">
        <v>1</v>
      </c>
    </row>
    <row r="305" spans="1:5" ht="38.25" x14ac:dyDescent="0.2">
      <c r="A305" s="69" t="s">
        <v>155</v>
      </c>
      <c r="B305" s="37" t="s">
        <v>203</v>
      </c>
      <c r="C305" s="29" t="s">
        <v>127</v>
      </c>
      <c r="D305" s="29" t="s">
        <v>193</v>
      </c>
      <c r="E305" s="29" t="s">
        <v>1</v>
      </c>
    </row>
    <row r="306" spans="1:5" x14ac:dyDescent="0.2">
      <c r="A306" s="9"/>
      <c r="B306" s="45" t="s">
        <v>38</v>
      </c>
      <c r="C306" s="59"/>
      <c r="D306" s="49"/>
      <c r="E306" s="31">
        <f>IF(ISBLANK(D306)*OR(D306=0),(0),((50*(D306/100))))</f>
        <v>0</v>
      </c>
    </row>
    <row r="307" spans="1:5" x14ac:dyDescent="0.2">
      <c r="A307" s="9"/>
      <c r="B307" s="55" t="s">
        <v>38</v>
      </c>
      <c r="C307" s="59"/>
      <c r="D307" s="49"/>
      <c r="E307" s="31">
        <f t="shared" ref="E307:E315" si="22">IF(ISBLANK(D307)*OR(D307=0),(0),((50*(D307/100))))</f>
        <v>0</v>
      </c>
    </row>
    <row r="308" spans="1:5" x14ac:dyDescent="0.2">
      <c r="A308" s="9"/>
      <c r="B308" s="55" t="s">
        <v>38</v>
      </c>
      <c r="C308" s="59"/>
      <c r="D308" s="49"/>
      <c r="E308" s="31">
        <f t="shared" si="22"/>
        <v>0</v>
      </c>
    </row>
    <row r="309" spans="1:5" x14ac:dyDescent="0.2">
      <c r="A309" s="9"/>
      <c r="B309" s="55" t="s">
        <v>38</v>
      </c>
      <c r="C309" s="59"/>
      <c r="D309" s="49"/>
      <c r="E309" s="31">
        <f t="shared" si="22"/>
        <v>0</v>
      </c>
    </row>
    <row r="310" spans="1:5" x14ac:dyDescent="0.2">
      <c r="A310" s="9"/>
      <c r="B310" s="55" t="s">
        <v>38</v>
      </c>
      <c r="C310" s="59"/>
      <c r="D310" s="49"/>
      <c r="E310" s="31">
        <f t="shared" si="22"/>
        <v>0</v>
      </c>
    </row>
    <row r="311" spans="1:5" x14ac:dyDescent="0.2">
      <c r="A311" s="9"/>
      <c r="B311" s="55" t="s">
        <v>38</v>
      </c>
      <c r="C311" s="59"/>
      <c r="D311" s="49"/>
      <c r="E311" s="31">
        <f t="shared" si="22"/>
        <v>0</v>
      </c>
    </row>
    <row r="312" spans="1:5" x14ac:dyDescent="0.2">
      <c r="A312" s="9"/>
      <c r="B312" s="55" t="s">
        <v>38</v>
      </c>
      <c r="C312" s="59"/>
      <c r="D312" s="49"/>
      <c r="E312" s="31">
        <f t="shared" si="22"/>
        <v>0</v>
      </c>
    </row>
    <row r="313" spans="1:5" x14ac:dyDescent="0.2">
      <c r="A313" s="9"/>
      <c r="B313" s="55" t="s">
        <v>38</v>
      </c>
      <c r="C313" s="59"/>
      <c r="D313" s="49"/>
      <c r="E313" s="31">
        <f t="shared" si="22"/>
        <v>0</v>
      </c>
    </row>
    <row r="314" spans="1:5" x14ac:dyDescent="0.2">
      <c r="A314" s="9"/>
      <c r="B314" s="55" t="s">
        <v>38</v>
      </c>
      <c r="C314" s="59"/>
      <c r="D314" s="49"/>
      <c r="E314" s="31">
        <f t="shared" si="22"/>
        <v>0</v>
      </c>
    </row>
    <row r="315" spans="1:5" x14ac:dyDescent="0.2">
      <c r="A315" s="9"/>
      <c r="B315" s="55" t="s">
        <v>38</v>
      </c>
      <c r="C315" s="59"/>
      <c r="D315" s="49"/>
      <c r="E315" s="31">
        <f t="shared" si="22"/>
        <v>0</v>
      </c>
    </row>
    <row r="316" spans="1:5" ht="38.25" x14ac:dyDescent="0.2">
      <c r="A316" s="69" t="s">
        <v>78</v>
      </c>
      <c r="B316" s="37" t="s">
        <v>204</v>
      </c>
      <c r="C316" s="29" t="s">
        <v>156</v>
      </c>
      <c r="D316" s="29" t="s">
        <v>193</v>
      </c>
      <c r="E316" s="29" t="s">
        <v>1</v>
      </c>
    </row>
    <row r="317" spans="1:5" x14ac:dyDescent="0.2">
      <c r="A317" s="9"/>
      <c r="B317" s="45" t="s">
        <v>38</v>
      </c>
      <c r="C317" s="59"/>
      <c r="D317" s="49"/>
      <c r="E317" s="31">
        <f>IF(ISBLANK(D317)*OR(D317=0),(0),((25*(D317/100))))</f>
        <v>0</v>
      </c>
    </row>
    <row r="318" spans="1:5" x14ac:dyDescent="0.2">
      <c r="A318" s="9"/>
      <c r="B318" s="55" t="s">
        <v>38</v>
      </c>
      <c r="C318" s="59"/>
      <c r="D318" s="49"/>
      <c r="E318" s="31">
        <f t="shared" ref="E318:E326" si="23">IF(ISBLANK(D318)*OR(D318=0),(0),((25*(D318/100))))</f>
        <v>0</v>
      </c>
    </row>
    <row r="319" spans="1:5" x14ac:dyDescent="0.2">
      <c r="A319" s="9"/>
      <c r="B319" s="55" t="s">
        <v>38</v>
      </c>
      <c r="C319" s="59"/>
      <c r="D319" s="49"/>
      <c r="E319" s="31">
        <f t="shared" si="23"/>
        <v>0</v>
      </c>
    </row>
    <row r="320" spans="1:5" x14ac:dyDescent="0.2">
      <c r="A320" s="9"/>
      <c r="B320" s="55" t="s">
        <v>38</v>
      </c>
      <c r="C320" s="59"/>
      <c r="D320" s="49"/>
      <c r="E320" s="31">
        <f t="shared" si="23"/>
        <v>0</v>
      </c>
    </row>
    <row r="321" spans="1:5" x14ac:dyDescent="0.2">
      <c r="A321" s="9"/>
      <c r="B321" s="55" t="s">
        <v>38</v>
      </c>
      <c r="C321" s="59"/>
      <c r="D321" s="49"/>
      <c r="E321" s="31">
        <f t="shared" si="23"/>
        <v>0</v>
      </c>
    </row>
    <row r="322" spans="1:5" x14ac:dyDescent="0.2">
      <c r="A322" s="9"/>
      <c r="B322" s="55" t="s">
        <v>38</v>
      </c>
      <c r="C322" s="59"/>
      <c r="D322" s="49"/>
      <c r="E322" s="31">
        <f t="shared" si="23"/>
        <v>0</v>
      </c>
    </row>
    <row r="323" spans="1:5" x14ac:dyDescent="0.2">
      <c r="A323" s="9"/>
      <c r="B323" s="55" t="s">
        <v>38</v>
      </c>
      <c r="C323" s="59"/>
      <c r="D323" s="49"/>
      <c r="E323" s="31">
        <f t="shared" si="23"/>
        <v>0</v>
      </c>
    </row>
    <row r="324" spans="1:5" x14ac:dyDescent="0.2">
      <c r="A324" s="9"/>
      <c r="B324" s="55" t="s">
        <v>38</v>
      </c>
      <c r="C324" s="59"/>
      <c r="D324" s="49"/>
      <c r="E324" s="31">
        <f t="shared" si="23"/>
        <v>0</v>
      </c>
    </row>
    <row r="325" spans="1:5" x14ac:dyDescent="0.2">
      <c r="A325" s="9"/>
      <c r="B325" s="55" t="s">
        <v>38</v>
      </c>
      <c r="C325" s="59"/>
      <c r="D325" s="49"/>
      <c r="E325" s="31">
        <f t="shared" si="23"/>
        <v>0</v>
      </c>
    </row>
    <row r="326" spans="1:5" x14ac:dyDescent="0.2">
      <c r="A326" s="9"/>
      <c r="B326" s="55" t="s">
        <v>38</v>
      </c>
      <c r="C326" s="59"/>
      <c r="D326" s="49"/>
      <c r="E326" s="31">
        <f t="shared" si="23"/>
        <v>0</v>
      </c>
    </row>
    <row r="327" spans="1:5" ht="38.25" x14ac:dyDescent="0.2">
      <c r="A327" s="27"/>
      <c r="B327" s="26"/>
      <c r="C327" s="6" t="s">
        <v>0</v>
      </c>
      <c r="D327" s="6" t="s">
        <v>36</v>
      </c>
      <c r="E327" s="6" t="s">
        <v>1</v>
      </c>
    </row>
    <row r="328" spans="1:5" x14ac:dyDescent="0.2">
      <c r="A328" s="79" t="s">
        <v>157</v>
      </c>
      <c r="B328" s="2" t="s">
        <v>158</v>
      </c>
      <c r="C328" s="3" t="s">
        <v>159</v>
      </c>
      <c r="D328" s="53"/>
      <c r="E328" s="7">
        <f>IF(ISBLANK(D328)*OR(D328=0),(0),(30*D328))</f>
        <v>0</v>
      </c>
    </row>
    <row r="329" spans="1:5" x14ac:dyDescent="0.2">
      <c r="A329" s="84"/>
      <c r="B329" s="55" t="s">
        <v>37</v>
      </c>
      <c r="C329" s="34"/>
      <c r="D329" s="35"/>
      <c r="E329" s="36"/>
    </row>
    <row r="330" spans="1:5" ht="38.25" x14ac:dyDescent="0.2">
      <c r="A330" s="27"/>
      <c r="B330" s="26"/>
      <c r="C330" s="6" t="s">
        <v>0</v>
      </c>
      <c r="D330" s="6" t="s">
        <v>193</v>
      </c>
      <c r="E330" s="6" t="s">
        <v>1</v>
      </c>
    </row>
    <row r="331" spans="1:5" ht="38.25" x14ac:dyDescent="0.2">
      <c r="A331" s="69" t="s">
        <v>160</v>
      </c>
      <c r="B331" s="2" t="s">
        <v>162</v>
      </c>
      <c r="C331" s="29" t="s">
        <v>164</v>
      </c>
      <c r="D331" s="29" t="s">
        <v>193</v>
      </c>
      <c r="E331" s="29" t="s">
        <v>1</v>
      </c>
    </row>
    <row r="332" spans="1:5" x14ac:dyDescent="0.2">
      <c r="A332" s="9"/>
      <c r="B332" s="45" t="s">
        <v>38</v>
      </c>
      <c r="C332" s="59"/>
      <c r="D332" s="49"/>
      <c r="E332" s="31">
        <f>IF(ISBLANK(D332)*OR(D332=0),(0),((80*(D332/100))))</f>
        <v>0</v>
      </c>
    </row>
    <row r="333" spans="1:5" x14ac:dyDescent="0.2">
      <c r="A333" s="9"/>
      <c r="B333" s="55" t="s">
        <v>38</v>
      </c>
      <c r="C333" s="59"/>
      <c r="D333" s="49"/>
      <c r="E333" s="31">
        <f t="shared" ref="E333:E341" si="24">IF(ISBLANK(D333)*OR(D333=0),(0),((80*(D333/100))))</f>
        <v>0</v>
      </c>
    </row>
    <row r="334" spans="1:5" x14ac:dyDescent="0.2">
      <c r="A334" s="9"/>
      <c r="B334" s="55" t="s">
        <v>38</v>
      </c>
      <c r="C334" s="59"/>
      <c r="D334" s="49"/>
      <c r="E334" s="31">
        <f t="shared" si="24"/>
        <v>0</v>
      </c>
    </row>
    <row r="335" spans="1:5" x14ac:dyDescent="0.2">
      <c r="A335" s="9"/>
      <c r="B335" s="55" t="s">
        <v>38</v>
      </c>
      <c r="C335" s="59"/>
      <c r="D335" s="49"/>
      <c r="E335" s="31">
        <f t="shared" si="24"/>
        <v>0</v>
      </c>
    </row>
    <row r="336" spans="1:5" x14ac:dyDescent="0.2">
      <c r="A336" s="9"/>
      <c r="B336" s="55" t="s">
        <v>38</v>
      </c>
      <c r="C336" s="59"/>
      <c r="D336" s="49"/>
      <c r="E336" s="31">
        <f t="shared" si="24"/>
        <v>0</v>
      </c>
    </row>
    <row r="337" spans="1:5" x14ac:dyDescent="0.2">
      <c r="A337" s="9"/>
      <c r="B337" s="55" t="s">
        <v>38</v>
      </c>
      <c r="C337" s="59"/>
      <c r="D337" s="49"/>
      <c r="E337" s="31">
        <f t="shared" si="24"/>
        <v>0</v>
      </c>
    </row>
    <row r="338" spans="1:5" x14ac:dyDescent="0.2">
      <c r="A338" s="9"/>
      <c r="B338" s="55" t="s">
        <v>38</v>
      </c>
      <c r="C338" s="59"/>
      <c r="D338" s="49"/>
      <c r="E338" s="31">
        <f t="shared" si="24"/>
        <v>0</v>
      </c>
    </row>
    <row r="339" spans="1:5" x14ac:dyDescent="0.2">
      <c r="A339" s="9"/>
      <c r="B339" s="55" t="s">
        <v>38</v>
      </c>
      <c r="C339" s="59"/>
      <c r="D339" s="49"/>
      <c r="E339" s="31">
        <f t="shared" si="24"/>
        <v>0</v>
      </c>
    </row>
    <row r="340" spans="1:5" x14ac:dyDescent="0.2">
      <c r="A340" s="9"/>
      <c r="B340" s="55" t="s">
        <v>38</v>
      </c>
      <c r="C340" s="59"/>
      <c r="D340" s="49"/>
      <c r="E340" s="31">
        <f t="shared" si="24"/>
        <v>0</v>
      </c>
    </row>
    <row r="341" spans="1:5" x14ac:dyDescent="0.2">
      <c r="A341" s="9"/>
      <c r="B341" s="55" t="s">
        <v>38</v>
      </c>
      <c r="C341" s="59"/>
      <c r="D341" s="49"/>
      <c r="E341" s="31">
        <f t="shared" si="24"/>
        <v>0</v>
      </c>
    </row>
    <row r="342" spans="1:5" ht="38.25" x14ac:dyDescent="0.2">
      <c r="A342" s="69" t="s">
        <v>161</v>
      </c>
      <c r="B342" s="2" t="s">
        <v>200</v>
      </c>
      <c r="C342" s="29" t="s">
        <v>163</v>
      </c>
      <c r="D342" s="29" t="s">
        <v>193</v>
      </c>
      <c r="E342" s="29" t="s">
        <v>1</v>
      </c>
    </row>
    <row r="343" spans="1:5" x14ac:dyDescent="0.2">
      <c r="A343" s="9"/>
      <c r="B343" s="45" t="s">
        <v>38</v>
      </c>
      <c r="C343" s="59"/>
      <c r="D343" s="49"/>
      <c r="E343" s="31">
        <f>IF(ISBLANK(D343)*OR(D343=0),(0),((30*(D343/100))))</f>
        <v>0</v>
      </c>
    </row>
    <row r="344" spans="1:5" x14ac:dyDescent="0.2">
      <c r="A344" s="9"/>
      <c r="B344" s="55" t="s">
        <v>38</v>
      </c>
      <c r="C344" s="59"/>
      <c r="D344" s="49"/>
      <c r="E344" s="31">
        <f t="shared" ref="E344:E352" si="25">IF(ISBLANK(D344)*OR(D344=0),(0),((30*(D344/100))))</f>
        <v>0</v>
      </c>
    </row>
    <row r="345" spans="1:5" x14ac:dyDescent="0.2">
      <c r="A345" s="9"/>
      <c r="B345" s="55" t="s">
        <v>38</v>
      </c>
      <c r="C345" s="59"/>
      <c r="D345" s="49"/>
      <c r="E345" s="31">
        <f t="shared" si="25"/>
        <v>0</v>
      </c>
    </row>
    <row r="346" spans="1:5" x14ac:dyDescent="0.2">
      <c r="A346" s="9"/>
      <c r="B346" s="55" t="s">
        <v>38</v>
      </c>
      <c r="C346" s="59"/>
      <c r="D346" s="49"/>
      <c r="E346" s="31">
        <f t="shared" si="25"/>
        <v>0</v>
      </c>
    </row>
    <row r="347" spans="1:5" x14ac:dyDescent="0.2">
      <c r="A347" s="9"/>
      <c r="B347" s="55" t="s">
        <v>38</v>
      </c>
      <c r="C347" s="59"/>
      <c r="D347" s="49"/>
      <c r="E347" s="31">
        <f t="shared" si="25"/>
        <v>0</v>
      </c>
    </row>
    <row r="348" spans="1:5" x14ac:dyDescent="0.2">
      <c r="A348" s="9"/>
      <c r="B348" s="55" t="s">
        <v>38</v>
      </c>
      <c r="C348" s="59"/>
      <c r="D348" s="49"/>
      <c r="E348" s="31">
        <f t="shared" si="25"/>
        <v>0</v>
      </c>
    </row>
    <row r="349" spans="1:5" x14ac:dyDescent="0.2">
      <c r="A349" s="9"/>
      <c r="B349" s="55" t="s">
        <v>38</v>
      </c>
      <c r="C349" s="59"/>
      <c r="D349" s="49"/>
      <c r="E349" s="31">
        <f t="shared" si="25"/>
        <v>0</v>
      </c>
    </row>
    <row r="350" spans="1:5" x14ac:dyDescent="0.2">
      <c r="A350" s="9"/>
      <c r="B350" s="55" t="s">
        <v>38</v>
      </c>
      <c r="C350" s="59"/>
      <c r="D350" s="49"/>
      <c r="E350" s="31">
        <f t="shared" si="25"/>
        <v>0</v>
      </c>
    </row>
    <row r="351" spans="1:5" x14ac:dyDescent="0.2">
      <c r="A351" s="9"/>
      <c r="B351" s="55" t="s">
        <v>38</v>
      </c>
      <c r="C351" s="59"/>
      <c r="D351" s="49"/>
      <c r="E351" s="31">
        <f t="shared" si="25"/>
        <v>0</v>
      </c>
    </row>
    <row r="352" spans="1:5" x14ac:dyDescent="0.2">
      <c r="A352" s="9"/>
      <c r="B352" s="55" t="s">
        <v>38</v>
      </c>
      <c r="C352" s="59"/>
      <c r="D352" s="49"/>
      <c r="E352" s="31">
        <f t="shared" si="25"/>
        <v>0</v>
      </c>
    </row>
    <row r="353" spans="1:5" ht="25.5" x14ac:dyDescent="0.2">
      <c r="A353" s="27"/>
      <c r="B353" s="26"/>
      <c r="C353" s="6" t="s">
        <v>0</v>
      </c>
      <c r="D353" s="6" t="s">
        <v>172</v>
      </c>
      <c r="E353" s="6" t="s">
        <v>1</v>
      </c>
    </row>
    <row r="354" spans="1:5" x14ac:dyDescent="0.2">
      <c r="A354" s="46"/>
      <c r="B354" s="2" t="s">
        <v>165</v>
      </c>
      <c r="C354" s="3" t="s">
        <v>166</v>
      </c>
      <c r="D354" s="34"/>
      <c r="E354" s="7">
        <f>SUM(E355:E369)</f>
        <v>0</v>
      </c>
    </row>
    <row r="355" spans="1:5" x14ac:dyDescent="0.2">
      <c r="A355" s="62"/>
      <c r="B355" s="55" t="s">
        <v>189</v>
      </c>
      <c r="C355" s="34"/>
      <c r="D355" s="53"/>
      <c r="E355" s="7">
        <f>IF(ISBLANK(D355)*OR(D355=0),(0),(10*D355))</f>
        <v>0</v>
      </c>
    </row>
    <row r="356" spans="1:5" x14ac:dyDescent="0.2">
      <c r="A356" s="62"/>
      <c r="B356" s="55" t="s">
        <v>189</v>
      </c>
      <c r="C356" s="34"/>
      <c r="D356" s="53"/>
      <c r="E356" s="7">
        <f t="shared" ref="E356:E369" si="26">IF(ISBLANK(D356)*OR(D356=0),(0),(10*D356))</f>
        <v>0</v>
      </c>
    </row>
    <row r="357" spans="1:5" x14ac:dyDescent="0.2">
      <c r="A357" s="62"/>
      <c r="B357" s="55" t="s">
        <v>189</v>
      </c>
      <c r="C357" s="34"/>
      <c r="D357" s="53"/>
      <c r="E357" s="7">
        <f t="shared" si="26"/>
        <v>0</v>
      </c>
    </row>
    <row r="358" spans="1:5" x14ac:dyDescent="0.2">
      <c r="A358" s="62"/>
      <c r="B358" s="55" t="s">
        <v>189</v>
      </c>
      <c r="C358" s="34"/>
      <c r="D358" s="53"/>
      <c r="E358" s="7">
        <f t="shared" si="26"/>
        <v>0</v>
      </c>
    </row>
    <row r="359" spans="1:5" x14ac:dyDescent="0.2">
      <c r="A359" s="62"/>
      <c r="B359" s="55" t="s">
        <v>189</v>
      </c>
      <c r="C359" s="34"/>
      <c r="D359" s="53"/>
      <c r="E359" s="7">
        <f t="shared" si="26"/>
        <v>0</v>
      </c>
    </row>
    <row r="360" spans="1:5" x14ac:dyDescent="0.2">
      <c r="A360" s="62"/>
      <c r="B360" s="55" t="s">
        <v>189</v>
      </c>
      <c r="C360" s="34"/>
      <c r="D360" s="53"/>
      <c r="E360" s="7">
        <f t="shared" si="26"/>
        <v>0</v>
      </c>
    </row>
    <row r="361" spans="1:5" x14ac:dyDescent="0.2">
      <c r="A361" s="62"/>
      <c r="B361" s="55" t="s">
        <v>189</v>
      </c>
      <c r="C361" s="34"/>
      <c r="D361" s="53"/>
      <c r="E361" s="7">
        <f t="shared" si="26"/>
        <v>0</v>
      </c>
    </row>
    <row r="362" spans="1:5" x14ac:dyDescent="0.2">
      <c r="A362" s="62"/>
      <c r="B362" s="55" t="s">
        <v>189</v>
      </c>
      <c r="C362" s="34"/>
      <c r="D362" s="53"/>
      <c r="E362" s="7">
        <f t="shared" si="26"/>
        <v>0</v>
      </c>
    </row>
    <row r="363" spans="1:5" x14ac:dyDescent="0.2">
      <c r="A363" s="62"/>
      <c r="B363" s="55" t="s">
        <v>189</v>
      </c>
      <c r="C363" s="34"/>
      <c r="D363" s="53"/>
      <c r="E363" s="7">
        <f t="shared" si="26"/>
        <v>0</v>
      </c>
    </row>
    <row r="364" spans="1:5" x14ac:dyDescent="0.2">
      <c r="A364" s="62"/>
      <c r="B364" s="55" t="s">
        <v>189</v>
      </c>
      <c r="C364" s="34"/>
      <c r="D364" s="53"/>
      <c r="E364" s="7">
        <f t="shared" si="26"/>
        <v>0</v>
      </c>
    </row>
    <row r="365" spans="1:5" x14ac:dyDescent="0.2">
      <c r="A365" s="62"/>
      <c r="B365" s="55" t="s">
        <v>189</v>
      </c>
      <c r="C365" s="34"/>
      <c r="D365" s="53"/>
      <c r="E365" s="7">
        <f t="shared" si="26"/>
        <v>0</v>
      </c>
    </row>
    <row r="366" spans="1:5" x14ac:dyDescent="0.2">
      <c r="A366" s="62"/>
      <c r="B366" s="55" t="s">
        <v>189</v>
      </c>
      <c r="C366" s="34"/>
      <c r="D366" s="53"/>
      <c r="E366" s="7">
        <f t="shared" si="26"/>
        <v>0</v>
      </c>
    </row>
    <row r="367" spans="1:5" x14ac:dyDescent="0.2">
      <c r="A367" s="62"/>
      <c r="B367" s="55" t="s">
        <v>189</v>
      </c>
      <c r="C367" s="34"/>
      <c r="D367" s="53"/>
      <c r="E367" s="7">
        <f t="shared" si="26"/>
        <v>0</v>
      </c>
    </row>
    <row r="368" spans="1:5" x14ac:dyDescent="0.2">
      <c r="A368" s="62"/>
      <c r="B368" s="55" t="s">
        <v>189</v>
      </c>
      <c r="C368" s="34"/>
      <c r="D368" s="53"/>
      <c r="E368" s="7">
        <f t="shared" si="26"/>
        <v>0</v>
      </c>
    </row>
    <row r="369" spans="1:5" x14ac:dyDescent="0.2">
      <c r="A369" s="69"/>
      <c r="B369" s="55" t="s">
        <v>189</v>
      </c>
      <c r="C369" s="34"/>
      <c r="D369" s="53"/>
      <c r="E369" s="7">
        <f t="shared" si="26"/>
        <v>0</v>
      </c>
    </row>
    <row r="370" spans="1:5" x14ac:dyDescent="0.2">
      <c r="A370" s="46"/>
      <c r="B370" s="2" t="s">
        <v>167</v>
      </c>
      <c r="C370" s="63" t="s">
        <v>168</v>
      </c>
      <c r="D370" s="34"/>
      <c r="E370" s="7">
        <f>SUM(E371:E385)</f>
        <v>0</v>
      </c>
    </row>
    <row r="371" spans="1:5" x14ac:dyDescent="0.2">
      <c r="A371" s="62"/>
      <c r="B371" s="55" t="s">
        <v>189</v>
      </c>
      <c r="C371" s="34"/>
      <c r="D371" s="53"/>
      <c r="E371" s="64">
        <f>IF(ISBLANK(D371)*OR(D371=0),(0),(2*D371))</f>
        <v>0</v>
      </c>
    </row>
    <row r="372" spans="1:5" x14ac:dyDescent="0.2">
      <c r="A372" s="62"/>
      <c r="B372" s="55" t="s">
        <v>189</v>
      </c>
      <c r="C372" s="34"/>
      <c r="D372" s="53"/>
      <c r="E372" s="64">
        <f t="shared" ref="E372:E385" si="27">IF(ISBLANK(D372)*OR(D372=0),(0),(2*D372))</f>
        <v>0</v>
      </c>
    </row>
    <row r="373" spans="1:5" x14ac:dyDescent="0.2">
      <c r="A373" s="62"/>
      <c r="B373" s="55" t="s">
        <v>189</v>
      </c>
      <c r="C373" s="34"/>
      <c r="D373" s="53"/>
      <c r="E373" s="64">
        <f t="shared" si="27"/>
        <v>0</v>
      </c>
    </row>
    <row r="374" spans="1:5" x14ac:dyDescent="0.2">
      <c r="A374" s="62"/>
      <c r="B374" s="55" t="s">
        <v>189</v>
      </c>
      <c r="C374" s="34"/>
      <c r="D374" s="53"/>
      <c r="E374" s="64">
        <f t="shared" si="27"/>
        <v>0</v>
      </c>
    </row>
    <row r="375" spans="1:5" x14ac:dyDescent="0.2">
      <c r="A375" s="62"/>
      <c r="B375" s="55" t="s">
        <v>189</v>
      </c>
      <c r="C375" s="34"/>
      <c r="D375" s="53"/>
      <c r="E375" s="64">
        <f t="shared" si="27"/>
        <v>0</v>
      </c>
    </row>
    <row r="376" spans="1:5" x14ac:dyDescent="0.2">
      <c r="A376" s="62"/>
      <c r="B376" s="55" t="s">
        <v>189</v>
      </c>
      <c r="C376" s="34"/>
      <c r="D376" s="53"/>
      <c r="E376" s="64">
        <f t="shared" si="27"/>
        <v>0</v>
      </c>
    </row>
    <row r="377" spans="1:5" x14ac:dyDescent="0.2">
      <c r="A377" s="62"/>
      <c r="B377" s="55" t="s">
        <v>189</v>
      </c>
      <c r="C377" s="34"/>
      <c r="D377" s="53"/>
      <c r="E377" s="64">
        <f t="shared" si="27"/>
        <v>0</v>
      </c>
    </row>
    <row r="378" spans="1:5" x14ac:dyDescent="0.2">
      <c r="A378" s="62"/>
      <c r="B378" s="55" t="s">
        <v>189</v>
      </c>
      <c r="C378" s="34"/>
      <c r="D378" s="53"/>
      <c r="E378" s="64">
        <f t="shared" si="27"/>
        <v>0</v>
      </c>
    </row>
    <row r="379" spans="1:5" x14ac:dyDescent="0.2">
      <c r="A379" s="62"/>
      <c r="B379" s="55" t="s">
        <v>189</v>
      </c>
      <c r="C379" s="34"/>
      <c r="D379" s="53"/>
      <c r="E379" s="64">
        <f t="shared" si="27"/>
        <v>0</v>
      </c>
    </row>
    <row r="380" spans="1:5" x14ac:dyDescent="0.2">
      <c r="A380" s="62"/>
      <c r="B380" s="55" t="s">
        <v>189</v>
      </c>
      <c r="C380" s="34"/>
      <c r="D380" s="53"/>
      <c r="E380" s="64">
        <f t="shared" si="27"/>
        <v>0</v>
      </c>
    </row>
    <row r="381" spans="1:5" x14ac:dyDescent="0.2">
      <c r="A381" s="62"/>
      <c r="B381" s="55" t="s">
        <v>189</v>
      </c>
      <c r="C381" s="34"/>
      <c r="D381" s="53"/>
      <c r="E381" s="64">
        <f t="shared" si="27"/>
        <v>0</v>
      </c>
    </row>
    <row r="382" spans="1:5" x14ac:dyDescent="0.2">
      <c r="A382" s="62"/>
      <c r="B382" s="55" t="s">
        <v>189</v>
      </c>
      <c r="C382" s="34"/>
      <c r="D382" s="53"/>
      <c r="E382" s="64">
        <f t="shared" si="27"/>
        <v>0</v>
      </c>
    </row>
    <row r="383" spans="1:5" x14ac:dyDescent="0.2">
      <c r="A383" s="62"/>
      <c r="B383" s="55" t="s">
        <v>189</v>
      </c>
      <c r="C383" s="34"/>
      <c r="D383" s="53"/>
      <c r="E383" s="64">
        <f t="shared" si="27"/>
        <v>0</v>
      </c>
    </row>
    <row r="384" spans="1:5" x14ac:dyDescent="0.2">
      <c r="A384" s="62"/>
      <c r="B384" s="55" t="s">
        <v>189</v>
      </c>
      <c r="C384" s="34"/>
      <c r="D384" s="53"/>
      <c r="E384" s="64">
        <f t="shared" si="27"/>
        <v>0</v>
      </c>
    </row>
    <row r="385" spans="1:5" x14ac:dyDescent="0.2">
      <c r="A385" s="69"/>
      <c r="B385" s="55" t="s">
        <v>189</v>
      </c>
      <c r="C385" s="34"/>
      <c r="D385" s="53"/>
      <c r="E385" s="64">
        <f t="shared" si="27"/>
        <v>0</v>
      </c>
    </row>
    <row r="386" spans="1:5" x14ac:dyDescent="0.2">
      <c r="A386" s="46"/>
      <c r="B386" s="2" t="s">
        <v>169</v>
      </c>
      <c r="C386" s="63" t="s">
        <v>170</v>
      </c>
      <c r="D386" s="34"/>
      <c r="E386" s="7">
        <f>SUM(E387:E401)</f>
        <v>0</v>
      </c>
    </row>
    <row r="387" spans="1:5" x14ac:dyDescent="0.2">
      <c r="A387" s="62"/>
      <c r="B387" s="55" t="s">
        <v>189</v>
      </c>
      <c r="C387" s="63"/>
      <c r="D387" s="53"/>
      <c r="E387" s="64">
        <f>IF(ISBLANK(D387)*OR(D387=0),(0),(1*D387))</f>
        <v>0</v>
      </c>
    </row>
    <row r="388" spans="1:5" x14ac:dyDescent="0.2">
      <c r="A388" s="62"/>
      <c r="B388" s="55" t="s">
        <v>189</v>
      </c>
      <c r="C388" s="63"/>
      <c r="D388" s="53"/>
      <c r="E388" s="64">
        <f t="shared" ref="E388:E401" si="28">IF(ISBLANK(D388)*OR(D388=0),(0),(1*D388))</f>
        <v>0</v>
      </c>
    </row>
    <row r="389" spans="1:5" x14ac:dyDescent="0.2">
      <c r="A389" s="62"/>
      <c r="B389" s="55" t="s">
        <v>189</v>
      </c>
      <c r="C389" s="63"/>
      <c r="D389" s="53"/>
      <c r="E389" s="64">
        <f t="shared" si="28"/>
        <v>0</v>
      </c>
    </row>
    <row r="390" spans="1:5" x14ac:dyDescent="0.2">
      <c r="A390" s="62"/>
      <c r="B390" s="55" t="s">
        <v>189</v>
      </c>
      <c r="C390" s="63"/>
      <c r="D390" s="53"/>
      <c r="E390" s="64">
        <f t="shared" si="28"/>
        <v>0</v>
      </c>
    </row>
    <row r="391" spans="1:5" x14ac:dyDescent="0.2">
      <c r="A391" s="62"/>
      <c r="B391" s="55" t="s">
        <v>189</v>
      </c>
      <c r="C391" s="63"/>
      <c r="D391" s="53"/>
      <c r="E391" s="64">
        <f t="shared" si="28"/>
        <v>0</v>
      </c>
    </row>
    <row r="392" spans="1:5" x14ac:dyDescent="0.2">
      <c r="A392" s="62"/>
      <c r="B392" s="55" t="s">
        <v>189</v>
      </c>
      <c r="C392" s="63"/>
      <c r="D392" s="53"/>
      <c r="E392" s="64">
        <f t="shared" si="28"/>
        <v>0</v>
      </c>
    </row>
    <row r="393" spans="1:5" x14ac:dyDescent="0.2">
      <c r="A393" s="62"/>
      <c r="B393" s="55" t="s">
        <v>189</v>
      </c>
      <c r="C393" s="63"/>
      <c r="D393" s="53"/>
      <c r="E393" s="64">
        <f t="shared" si="28"/>
        <v>0</v>
      </c>
    </row>
    <row r="394" spans="1:5" x14ac:dyDescent="0.2">
      <c r="A394" s="62"/>
      <c r="B394" s="55" t="s">
        <v>189</v>
      </c>
      <c r="C394" s="63"/>
      <c r="D394" s="53"/>
      <c r="E394" s="64">
        <f t="shared" si="28"/>
        <v>0</v>
      </c>
    </row>
    <row r="395" spans="1:5" x14ac:dyDescent="0.2">
      <c r="A395" s="62"/>
      <c r="B395" s="55" t="s">
        <v>189</v>
      </c>
      <c r="C395" s="63"/>
      <c r="D395" s="53"/>
      <c r="E395" s="64">
        <f t="shared" si="28"/>
        <v>0</v>
      </c>
    </row>
    <row r="396" spans="1:5" x14ac:dyDescent="0.2">
      <c r="A396" s="62"/>
      <c r="B396" s="55" t="s">
        <v>189</v>
      </c>
      <c r="C396" s="63"/>
      <c r="D396" s="53"/>
      <c r="E396" s="64">
        <f t="shared" si="28"/>
        <v>0</v>
      </c>
    </row>
    <row r="397" spans="1:5" x14ac:dyDescent="0.2">
      <c r="A397" s="62"/>
      <c r="B397" s="55" t="s">
        <v>189</v>
      </c>
      <c r="C397" s="63"/>
      <c r="D397" s="53"/>
      <c r="E397" s="64">
        <f t="shared" si="28"/>
        <v>0</v>
      </c>
    </row>
    <row r="398" spans="1:5" x14ac:dyDescent="0.2">
      <c r="A398" s="62"/>
      <c r="B398" s="55" t="s">
        <v>189</v>
      </c>
      <c r="C398" s="63"/>
      <c r="D398" s="53"/>
      <c r="E398" s="64">
        <f t="shared" si="28"/>
        <v>0</v>
      </c>
    </row>
    <row r="399" spans="1:5" x14ac:dyDescent="0.2">
      <c r="A399" s="62"/>
      <c r="B399" s="55" t="s">
        <v>189</v>
      </c>
      <c r="C399" s="63"/>
      <c r="D399" s="53"/>
      <c r="E399" s="64">
        <f t="shared" si="28"/>
        <v>0</v>
      </c>
    </row>
    <row r="400" spans="1:5" x14ac:dyDescent="0.2">
      <c r="A400" s="62"/>
      <c r="B400" s="55" t="s">
        <v>189</v>
      </c>
      <c r="C400" s="63"/>
      <c r="D400" s="53"/>
      <c r="E400" s="64">
        <f t="shared" si="28"/>
        <v>0</v>
      </c>
    </row>
    <row r="401" spans="1:5" x14ac:dyDescent="0.2">
      <c r="A401" s="69"/>
      <c r="B401" s="55" t="s">
        <v>189</v>
      </c>
      <c r="C401" s="34"/>
      <c r="D401" s="53"/>
      <c r="E401" s="64">
        <f t="shared" si="28"/>
        <v>0</v>
      </c>
    </row>
    <row r="402" spans="1:5" ht="25.5" x14ac:dyDescent="0.2">
      <c r="A402" s="27"/>
      <c r="B402" s="26"/>
      <c r="C402" s="6" t="s">
        <v>0</v>
      </c>
      <c r="D402" s="6" t="s">
        <v>171</v>
      </c>
      <c r="E402" s="6" t="s">
        <v>1</v>
      </c>
    </row>
    <row r="403" spans="1:5" x14ac:dyDescent="0.2">
      <c r="A403" s="79"/>
      <c r="B403" s="2" t="s">
        <v>173</v>
      </c>
      <c r="C403" s="3">
        <v>1000</v>
      </c>
      <c r="D403" s="53"/>
      <c r="E403" s="7">
        <f>IF(ISBLANK(D403)*OR(D403=0),(0),(1000*D403))</f>
        <v>0</v>
      </c>
    </row>
    <row r="404" spans="1:5" x14ac:dyDescent="0.2">
      <c r="A404" s="84"/>
      <c r="B404" s="55" t="s">
        <v>41</v>
      </c>
      <c r="C404" s="34"/>
      <c r="D404" s="35"/>
      <c r="E404" s="36"/>
    </row>
    <row r="405" spans="1:5" x14ac:dyDescent="0.2">
      <c r="A405" s="79"/>
      <c r="B405" s="2" t="s">
        <v>174</v>
      </c>
      <c r="C405" s="3">
        <v>500</v>
      </c>
      <c r="D405" s="53"/>
      <c r="E405" s="7">
        <f>IF(ISBLANK(D405)*OR(D405=0),(0),(500*D405))</f>
        <v>0</v>
      </c>
    </row>
    <row r="406" spans="1:5" x14ac:dyDescent="0.2">
      <c r="A406" s="84"/>
      <c r="B406" s="55" t="s">
        <v>41</v>
      </c>
      <c r="C406" s="34"/>
      <c r="D406" s="35"/>
      <c r="E406" s="36"/>
    </row>
    <row r="407" spans="1:5" x14ac:dyDescent="0.2">
      <c r="A407" s="79"/>
      <c r="B407" s="2" t="s">
        <v>175</v>
      </c>
      <c r="C407" s="3">
        <v>350</v>
      </c>
      <c r="D407" s="53"/>
      <c r="E407" s="7">
        <f>IF(ISBLANK(D407)*OR(D407=0),(0),(350*D407))</f>
        <v>0</v>
      </c>
    </row>
    <row r="408" spans="1:5" x14ac:dyDescent="0.2">
      <c r="A408" s="84"/>
      <c r="B408" s="55" t="s">
        <v>41</v>
      </c>
      <c r="C408" s="34"/>
      <c r="D408" s="35"/>
      <c r="E408" s="36"/>
    </row>
    <row r="409" spans="1:5" x14ac:dyDescent="0.2">
      <c r="A409" s="79"/>
      <c r="B409" s="2" t="s">
        <v>176</v>
      </c>
      <c r="C409" s="3">
        <v>200</v>
      </c>
      <c r="D409" s="53"/>
      <c r="E409" s="7">
        <f>IF(ISBLANK(D409)*OR(D409=0),(0),(200*D409))</f>
        <v>0</v>
      </c>
    </row>
    <row r="410" spans="1:5" x14ac:dyDescent="0.2">
      <c r="A410" s="84"/>
      <c r="B410" s="55" t="s">
        <v>41</v>
      </c>
      <c r="C410" s="34"/>
      <c r="D410" s="35"/>
      <c r="E410" s="36"/>
    </row>
    <row r="411" spans="1:5" x14ac:dyDescent="0.2">
      <c r="A411" s="79"/>
      <c r="B411" s="2" t="s">
        <v>177</v>
      </c>
      <c r="C411" s="3">
        <v>500</v>
      </c>
      <c r="D411" s="53"/>
      <c r="E411" s="7">
        <f>IF(ISBLANK(D411)*OR(D411=0),(0),(500*D411))</f>
        <v>0</v>
      </c>
    </row>
    <row r="412" spans="1:5" x14ac:dyDescent="0.2">
      <c r="A412" s="84"/>
      <c r="B412" s="55" t="s">
        <v>41</v>
      </c>
      <c r="C412" s="34"/>
      <c r="D412" s="35"/>
      <c r="E412" s="36"/>
    </row>
    <row r="413" spans="1:5" x14ac:dyDescent="0.2">
      <c r="A413" s="79"/>
      <c r="B413" s="2" t="s">
        <v>178</v>
      </c>
      <c r="C413" s="3">
        <v>250</v>
      </c>
      <c r="D413" s="53"/>
      <c r="E413" s="7">
        <f>IF(ISBLANK(D413)*OR(D413=0),(0),(250*D413))</f>
        <v>0</v>
      </c>
    </row>
    <row r="414" spans="1:5" x14ac:dyDescent="0.2">
      <c r="A414" s="84"/>
      <c r="B414" s="55" t="s">
        <v>41</v>
      </c>
      <c r="C414" s="34"/>
      <c r="D414" s="35"/>
      <c r="E414" s="36"/>
    </row>
    <row r="415" spans="1:5" x14ac:dyDescent="0.2">
      <c r="A415" s="79"/>
      <c r="B415" s="2" t="s">
        <v>179</v>
      </c>
      <c r="C415" s="3">
        <v>175</v>
      </c>
      <c r="D415" s="53"/>
      <c r="E415" s="7">
        <f>IF(ISBLANK(D415)*OR(D415=0),(0),(175*D415))</f>
        <v>0</v>
      </c>
    </row>
    <row r="416" spans="1:5" x14ac:dyDescent="0.2">
      <c r="A416" s="84"/>
      <c r="B416" s="55" t="s">
        <v>41</v>
      </c>
      <c r="C416" s="34"/>
      <c r="D416" s="35"/>
      <c r="E416" s="36"/>
    </row>
    <row r="417" spans="1:5" x14ac:dyDescent="0.2">
      <c r="A417" s="79"/>
      <c r="B417" s="2" t="s">
        <v>180</v>
      </c>
      <c r="C417" s="3">
        <v>100</v>
      </c>
      <c r="D417" s="53"/>
      <c r="E417" s="7">
        <f>IF(ISBLANK(D417)*OR(D417=0),(0),(100*D417))</f>
        <v>0</v>
      </c>
    </row>
    <row r="418" spans="1:5" x14ac:dyDescent="0.2">
      <c r="A418" s="84"/>
      <c r="B418" s="55" t="s">
        <v>41</v>
      </c>
      <c r="C418" s="34"/>
      <c r="D418" s="35"/>
      <c r="E418" s="36"/>
    </row>
    <row r="419" spans="1:5" ht="25.5" x14ac:dyDescent="0.2">
      <c r="A419" s="27"/>
      <c r="B419" s="26"/>
      <c r="C419" s="6" t="s">
        <v>0</v>
      </c>
      <c r="D419" s="6" t="s">
        <v>181</v>
      </c>
      <c r="E419" s="6" t="s">
        <v>1</v>
      </c>
    </row>
    <row r="420" spans="1:5" ht="25.5" x14ac:dyDescent="0.2">
      <c r="A420" s="79"/>
      <c r="B420" s="37" t="s">
        <v>252</v>
      </c>
      <c r="C420" s="3">
        <v>100</v>
      </c>
      <c r="D420" s="53"/>
      <c r="E420" s="7">
        <f>IF(ISBLANK(D420)*OR(D420=0),(0),(100*D420))</f>
        <v>0</v>
      </c>
    </row>
    <row r="421" spans="1:5" x14ac:dyDescent="0.2">
      <c r="A421" s="84"/>
      <c r="B421" s="55" t="s">
        <v>182</v>
      </c>
      <c r="C421" s="34"/>
      <c r="D421" s="35"/>
      <c r="E421" s="36"/>
    </row>
    <row r="422" spans="1:5" ht="25.5" x14ac:dyDescent="0.2">
      <c r="A422" s="79"/>
      <c r="B422" s="37" t="s">
        <v>253</v>
      </c>
      <c r="C422" s="3">
        <v>50</v>
      </c>
      <c r="D422" s="53"/>
      <c r="E422" s="7">
        <f>IF(ISBLANK(D422)*OR(D422=0),(0),(50*D422))</f>
        <v>0</v>
      </c>
    </row>
    <row r="423" spans="1:5" x14ac:dyDescent="0.2">
      <c r="A423" s="84"/>
      <c r="B423" s="55" t="s">
        <v>182</v>
      </c>
      <c r="C423" s="34"/>
      <c r="D423" s="35"/>
      <c r="E423" s="36"/>
    </row>
    <row r="424" spans="1:5" ht="15.75" customHeight="1" x14ac:dyDescent="0.2">
      <c r="A424" s="85" t="s">
        <v>4</v>
      </c>
      <c r="B424" s="85"/>
      <c r="C424" s="85"/>
      <c r="D424" s="85"/>
      <c r="E424" s="24">
        <f>SUM(E4:E352)+E354+E370+E386+SUM(E403:E422)</f>
        <v>0</v>
      </c>
    </row>
    <row r="426" spans="1:5" x14ac:dyDescent="0.2">
      <c r="B426" s="78" t="s">
        <v>34</v>
      </c>
      <c r="C426" s="78"/>
      <c r="D426" s="78"/>
      <c r="E426" s="78"/>
    </row>
    <row r="427" spans="1:5" x14ac:dyDescent="0.2">
      <c r="B427" s="12"/>
      <c r="C427" s="13"/>
      <c r="D427" s="13"/>
      <c r="E427" s="25"/>
    </row>
    <row r="428" spans="1:5" x14ac:dyDescent="0.2">
      <c r="B428" s="21"/>
    </row>
  </sheetData>
  <sheetProtection algorithmName="SHA-512" hashValue="tuBhH+l/8ZtbymNn5ukE5mRo7OiGUp3fQRA4PsdHgC9lOX185/aIyOXDwtdlpiIh5Osg651cmAzr6gUuPghaKQ==" saltValue="emsgjFKNTR6SrR38VrhvTA==" spinCount="100000" sheet="1" selectLockedCells="1"/>
  <mergeCells count="29">
    <mergeCell ref="A424:D424"/>
    <mergeCell ref="A1:E1"/>
    <mergeCell ref="A2:E2"/>
    <mergeCell ref="A403:A404"/>
    <mergeCell ref="A405:A406"/>
    <mergeCell ref="A407:A408"/>
    <mergeCell ref="A409:A410"/>
    <mergeCell ref="A411:A412"/>
    <mergeCell ref="A413:A414"/>
    <mergeCell ref="A415:A416"/>
    <mergeCell ref="A417:A418"/>
    <mergeCell ref="A420:A421"/>
    <mergeCell ref="A422:A423"/>
    <mergeCell ref="B426:E426"/>
    <mergeCell ref="A4:A5"/>
    <mergeCell ref="A6:A7"/>
    <mergeCell ref="A8:A9"/>
    <mergeCell ref="C12:E12"/>
    <mergeCell ref="A10:A11"/>
    <mergeCell ref="A278:A279"/>
    <mergeCell ref="A280:A281"/>
    <mergeCell ref="C282:E282"/>
    <mergeCell ref="A328:A329"/>
    <mergeCell ref="A248:A249"/>
    <mergeCell ref="A250:A251"/>
    <mergeCell ref="A252:A253"/>
    <mergeCell ref="C101:E101"/>
    <mergeCell ref="A244:A245"/>
    <mergeCell ref="A246:A247"/>
  </mergeCells>
  <dataValidations xWindow="825" yWindow="444" count="6">
    <dataValidation type="whole" allowBlank="1" showInputMessage="1" showErrorMessage="1" errorTitle="POZOR!" error="Vložte celé číslo!" promptTitle="Vyplnte číselnú hodnotu." prompt="Vyplňte celé číslo." sqref="D405 D407 D409 D411 D413 D415 D417 D420 D422 D403 D355:D369 D387:D401 D371:D385">
      <formula1>0</formula1>
      <formula2>100000000000</formula2>
    </dataValidation>
    <dataValidation type="whole" allowBlank="1" showInputMessage="1" showErrorMessage="1" errorTitle="POZOR!" error="Vložte celé číslo!" promptTitle="Vyplnte číselnú hodnotu." prompt="Vložte celé číslo." sqref="D235 D237 D239 D241">
      <formula1>0</formula1>
      <formula2>100000000000</formula2>
    </dataValidation>
    <dataValidation type="decimal" allowBlank="1" showInputMessage="1" showErrorMessage="1" errorTitle="POZOR!" error="Vložte číslo!" promptTitle="Vyplnte číselnú hodnotu." prompt="Číslo musí byť v tvare napr. 1,1." sqref="D328 D280 D278 D4 D252 D250 D248 D246 D244 D8 D6 D10">
      <formula1>0</formula1>
      <formula2>100000000000</formula2>
    </dataValidation>
    <dataValidation type="decimal" operator="greaterThan" allowBlank="1" showInputMessage="1" showErrorMessage="1" errorTitle="POZOR!" error="Číslo musí byť v rozmedzí od 0,8 vyššie." promptTitle="Vyplnte číselnú hodnotu." prompt="Číslo musí byť v rozmedzí od 0,0001 vyššie." sqref="C332:C341 C317:C326 C306:C315 C47:C56 C80:C89 C91:C100 C343:C352 C36:C45 C58:C67 C69:C78">
      <formula1>0.00000001</formula1>
    </dataValidation>
    <dataValidation type="decimal" operator="greaterThan" allowBlank="1" showInputMessage="1" errorTitle="POZOR!" error="Číslo musí byť v rozmedzí od 0,8 vyššie." promptTitle="Vyplnte číselnú hodnotu." prompt="Číslo musí byť vyššie ako 0." sqref="C284:C303 C103:C122 C14:C33">
      <formula1>0</formula1>
    </dataValidation>
    <dataValidation type="decimal" allowBlank="1" showInputMessage="1" showErrorMessage="1" errorTitle="POZOR!" error="Maximálna hodnota = 100." promptTitle="Vyplnte číselnú hodnotu." prompt="Vložte percento - zadávajte len číslo. Celý podiel = 100." sqref="D332:D341 D317:D326 D306:D315 D284:D303 D224:D233 D213:D222 D202:D211 D343:D352 D36:D45 D47:D56 D267:D276 D80:D89 D91:D100 D103:D122 D125:D134 D136:D145 D147:D156 D158:D167 D169:D178 D180:D189 D14:D33 D191:D200 D256:D265 D58:D67 D69:D78">
      <formula1>0</formula1>
      <formula2>100</formula2>
    </dataValidation>
  </dataValidation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D53"/>
  <sheetViews>
    <sheetView zoomScale="110" zoomScaleNormal="110" workbookViewId="0">
      <selection activeCell="C20" sqref="C20"/>
    </sheetView>
  </sheetViews>
  <sheetFormatPr defaultColWidth="9.140625" defaultRowHeight="12.75" x14ac:dyDescent="0.2"/>
  <cols>
    <col min="1" max="1" width="61.42578125" style="1" customWidth="1"/>
    <col min="2" max="3" width="8.5703125" style="1" customWidth="1"/>
    <col min="4" max="4" width="11.42578125" style="1" customWidth="1"/>
    <col min="5" max="16384" width="9.140625" style="1"/>
  </cols>
  <sheetData>
    <row r="1" spans="1:4" ht="25.5" x14ac:dyDescent="0.2">
      <c r="A1" s="5" t="s">
        <v>42</v>
      </c>
      <c r="B1" s="6" t="s">
        <v>0</v>
      </c>
      <c r="C1" s="6" t="s">
        <v>3</v>
      </c>
      <c r="D1" s="6" t="s">
        <v>1</v>
      </c>
    </row>
    <row r="2" spans="1:4" ht="25.5" x14ac:dyDescent="0.2">
      <c r="A2" s="2" t="s">
        <v>222</v>
      </c>
      <c r="B2" s="46">
        <v>100</v>
      </c>
      <c r="C2" s="49"/>
      <c r="D2" s="3">
        <f>B2*C2</f>
        <v>0</v>
      </c>
    </row>
    <row r="3" spans="1:4" x14ac:dyDescent="0.2">
      <c r="A3" s="45" t="s">
        <v>43</v>
      </c>
      <c r="B3" s="34"/>
      <c r="C3" s="35"/>
      <c r="D3" s="36"/>
    </row>
    <row r="4" spans="1:4" ht="29.25" customHeight="1" x14ac:dyDescent="0.2">
      <c r="A4" s="2" t="s">
        <v>223</v>
      </c>
      <c r="B4" s="3">
        <v>25</v>
      </c>
      <c r="C4" s="49"/>
      <c r="D4" s="3">
        <f t="shared" ref="D4" si="0">B4*C4</f>
        <v>0</v>
      </c>
    </row>
    <row r="5" spans="1:4" x14ac:dyDescent="0.2">
      <c r="A5" s="45" t="s">
        <v>224</v>
      </c>
      <c r="B5" s="41"/>
      <c r="C5" s="39"/>
      <c r="D5" s="40"/>
    </row>
    <row r="6" spans="1:4" ht="25.5" x14ac:dyDescent="0.2">
      <c r="A6" s="47" t="s">
        <v>225</v>
      </c>
      <c r="B6" s="46">
        <v>100</v>
      </c>
      <c r="C6" s="49"/>
      <c r="D6" s="3">
        <f t="shared" ref="D6" si="1">B6*C6</f>
        <v>0</v>
      </c>
    </row>
    <row r="7" spans="1:4" x14ac:dyDescent="0.2">
      <c r="A7" s="48" t="s">
        <v>226</v>
      </c>
      <c r="B7" s="41"/>
      <c r="C7" s="39"/>
      <c r="D7" s="40"/>
    </row>
    <row r="8" spans="1:4" x14ac:dyDescent="0.2">
      <c r="A8" s="2" t="s">
        <v>227</v>
      </c>
      <c r="B8" s="46">
        <v>15</v>
      </c>
      <c r="C8" s="49"/>
      <c r="D8" s="3">
        <f>B8*C8</f>
        <v>0</v>
      </c>
    </row>
    <row r="9" spans="1:4" x14ac:dyDescent="0.2">
      <c r="A9" s="45" t="s">
        <v>228</v>
      </c>
      <c r="B9" s="34"/>
      <c r="C9" s="35"/>
      <c r="D9" s="36"/>
    </row>
    <row r="10" spans="1:4" x14ac:dyDescent="0.2">
      <c r="A10" s="2" t="s">
        <v>229</v>
      </c>
      <c r="B10" s="3">
        <v>10</v>
      </c>
      <c r="C10" s="49"/>
      <c r="D10" s="3">
        <f t="shared" ref="D10:D20" si="2">B10*C10</f>
        <v>0</v>
      </c>
    </row>
    <row r="11" spans="1:4" x14ac:dyDescent="0.2">
      <c r="A11" s="45" t="s">
        <v>228</v>
      </c>
      <c r="B11" s="41"/>
      <c r="C11" s="39"/>
      <c r="D11" s="40"/>
    </row>
    <row r="12" spans="1:4" x14ac:dyDescent="0.2">
      <c r="A12" s="47" t="s">
        <v>5</v>
      </c>
      <c r="B12" s="46">
        <v>20</v>
      </c>
      <c r="C12" s="49"/>
      <c r="D12" s="3">
        <f t="shared" si="2"/>
        <v>0</v>
      </c>
    </row>
    <row r="13" spans="1:4" x14ac:dyDescent="0.2">
      <c r="A13" s="48" t="s">
        <v>43</v>
      </c>
      <c r="B13" s="41"/>
      <c r="C13" s="39"/>
      <c r="D13" s="40"/>
    </row>
    <row r="14" spans="1:4" x14ac:dyDescent="0.2">
      <c r="A14" s="2" t="s">
        <v>230</v>
      </c>
      <c r="B14" s="3">
        <v>5</v>
      </c>
      <c r="C14" s="49"/>
      <c r="D14" s="3">
        <f t="shared" si="2"/>
        <v>0</v>
      </c>
    </row>
    <row r="15" spans="1:4" x14ac:dyDescent="0.2">
      <c r="A15" s="48" t="s">
        <v>43</v>
      </c>
      <c r="B15" s="41"/>
      <c r="C15" s="39"/>
      <c r="D15" s="40"/>
    </row>
    <row r="16" spans="1:4" x14ac:dyDescent="0.2">
      <c r="A16" s="2" t="s">
        <v>183</v>
      </c>
      <c r="B16" s="3">
        <v>10</v>
      </c>
      <c r="C16" s="49"/>
      <c r="D16" s="3">
        <f t="shared" si="2"/>
        <v>0</v>
      </c>
    </row>
    <row r="17" spans="1:4" x14ac:dyDescent="0.2">
      <c r="A17" s="48" t="s">
        <v>184</v>
      </c>
      <c r="B17" s="41"/>
      <c r="C17" s="39"/>
      <c r="D17" s="40"/>
    </row>
    <row r="18" spans="1:4" x14ac:dyDescent="0.2">
      <c r="A18" s="2" t="s">
        <v>6</v>
      </c>
      <c r="B18" s="3">
        <v>80</v>
      </c>
      <c r="C18" s="49"/>
      <c r="D18" s="3">
        <f t="shared" si="2"/>
        <v>0</v>
      </c>
    </row>
    <row r="19" spans="1:4" x14ac:dyDescent="0.2">
      <c r="A19" s="48" t="s">
        <v>45</v>
      </c>
      <c r="B19" s="41"/>
      <c r="C19" s="39"/>
      <c r="D19" s="40"/>
    </row>
    <row r="20" spans="1:4" x14ac:dyDescent="0.2">
      <c r="A20" s="2" t="s">
        <v>7</v>
      </c>
      <c r="B20" s="3">
        <v>100</v>
      </c>
      <c r="C20" s="49"/>
      <c r="D20" s="3">
        <f t="shared" si="2"/>
        <v>0</v>
      </c>
    </row>
    <row r="21" spans="1:4" x14ac:dyDescent="0.2">
      <c r="A21" s="48" t="s">
        <v>45</v>
      </c>
      <c r="B21" s="41"/>
      <c r="C21" s="39"/>
      <c r="D21" s="40"/>
    </row>
    <row r="22" spans="1:4" ht="25.5" x14ac:dyDescent="0.2">
      <c r="A22" s="2" t="s">
        <v>202</v>
      </c>
      <c r="B22" s="3">
        <v>40</v>
      </c>
      <c r="C22" s="49"/>
      <c r="D22" s="3">
        <f t="shared" ref="D22" si="3">B22*C22</f>
        <v>0</v>
      </c>
    </row>
    <row r="23" spans="1:4" x14ac:dyDescent="0.2">
      <c r="A23" s="48" t="s">
        <v>45</v>
      </c>
      <c r="B23" s="41"/>
      <c r="C23" s="39"/>
      <c r="D23" s="40"/>
    </row>
    <row r="24" spans="1:4" x14ac:dyDescent="0.2">
      <c r="A24" s="2" t="s">
        <v>201</v>
      </c>
      <c r="B24" s="3">
        <v>50</v>
      </c>
      <c r="C24" s="49"/>
      <c r="D24" s="3">
        <f t="shared" ref="D24" si="4">B24*C24</f>
        <v>0</v>
      </c>
    </row>
    <row r="25" spans="1:4" x14ac:dyDescent="0.2">
      <c r="A25" s="48" t="s">
        <v>45</v>
      </c>
      <c r="B25" s="41"/>
      <c r="C25" s="39"/>
      <c r="D25" s="40"/>
    </row>
    <row r="26" spans="1:4" x14ac:dyDescent="0.2">
      <c r="A26" s="2" t="s">
        <v>8</v>
      </c>
      <c r="B26" s="3">
        <v>4</v>
      </c>
      <c r="C26" s="49"/>
      <c r="D26" s="3">
        <f t="shared" ref="D26" si="5">B26*C26</f>
        <v>0</v>
      </c>
    </row>
    <row r="27" spans="1:4" x14ac:dyDescent="0.2">
      <c r="A27" s="48" t="s">
        <v>44</v>
      </c>
      <c r="B27" s="41"/>
      <c r="C27" s="39"/>
      <c r="D27" s="40"/>
    </row>
    <row r="28" spans="1:4" x14ac:dyDescent="0.2">
      <c r="A28" s="2" t="s">
        <v>186</v>
      </c>
      <c r="B28" s="3">
        <v>6</v>
      </c>
      <c r="C28" s="49"/>
      <c r="D28" s="3">
        <f t="shared" ref="D28" si="6">B28*C28</f>
        <v>0</v>
      </c>
    </row>
    <row r="29" spans="1:4" x14ac:dyDescent="0.2">
      <c r="A29" s="48" t="s">
        <v>185</v>
      </c>
      <c r="B29" s="41"/>
      <c r="C29" s="39"/>
      <c r="D29" s="40"/>
    </row>
    <row r="30" spans="1:4" s="60" customFormat="1" ht="25.5" x14ac:dyDescent="0.2">
      <c r="A30" s="2" t="s">
        <v>9</v>
      </c>
      <c r="B30" s="3" t="s">
        <v>10</v>
      </c>
      <c r="C30" s="49"/>
      <c r="D30" s="3">
        <f>2*C30</f>
        <v>0</v>
      </c>
    </row>
    <row r="31" spans="1:4" s="60" customFormat="1" x14ac:dyDescent="0.2">
      <c r="A31" s="48" t="s">
        <v>46</v>
      </c>
      <c r="B31" s="41"/>
      <c r="C31" s="39"/>
      <c r="D31" s="40"/>
    </row>
    <row r="32" spans="1:4" s="60" customFormat="1" ht="25.5" x14ac:dyDescent="0.2">
      <c r="A32" s="2" t="s">
        <v>11</v>
      </c>
      <c r="B32" s="3" t="s">
        <v>12</v>
      </c>
      <c r="C32" s="49"/>
      <c r="D32" s="3">
        <f>3*C32</f>
        <v>0</v>
      </c>
    </row>
    <row r="33" spans="1:4" s="60" customFormat="1" x14ac:dyDescent="0.2">
      <c r="A33" s="48" t="s">
        <v>46</v>
      </c>
      <c r="B33" s="41"/>
      <c r="C33" s="39"/>
      <c r="D33" s="40"/>
    </row>
    <row r="34" spans="1:4" ht="25.5" x14ac:dyDescent="0.2">
      <c r="A34" s="2" t="s">
        <v>206</v>
      </c>
      <c r="B34" s="7" t="s">
        <v>209</v>
      </c>
      <c r="C34" s="49"/>
      <c r="D34" s="7">
        <f>1*C34</f>
        <v>0</v>
      </c>
    </row>
    <row r="35" spans="1:4" x14ac:dyDescent="0.2">
      <c r="A35" s="48" t="s">
        <v>212</v>
      </c>
      <c r="B35" s="41"/>
      <c r="C35" s="39"/>
      <c r="D35" s="40"/>
    </row>
    <row r="36" spans="1:4" ht="25.5" x14ac:dyDescent="0.2">
      <c r="A36" s="2" t="s">
        <v>207</v>
      </c>
      <c r="B36" s="7" t="s">
        <v>211</v>
      </c>
      <c r="C36" s="49"/>
      <c r="D36" s="7">
        <f>0.2*C36</f>
        <v>0</v>
      </c>
    </row>
    <row r="37" spans="1:4" x14ac:dyDescent="0.2">
      <c r="A37" s="48" t="s">
        <v>212</v>
      </c>
      <c r="B37" s="41"/>
      <c r="C37" s="39"/>
      <c r="D37" s="40"/>
    </row>
    <row r="38" spans="1:4" ht="15.75" x14ac:dyDescent="0.2">
      <c r="A38" s="94" t="s">
        <v>13</v>
      </c>
      <c r="B38" s="95"/>
      <c r="C38" s="96"/>
      <c r="D38" s="65">
        <f>SUM(D2:D36)</f>
        <v>0</v>
      </c>
    </row>
    <row r="40" spans="1:4" ht="57.75" customHeight="1" x14ac:dyDescent="0.2">
      <c r="A40" s="97" t="s">
        <v>205</v>
      </c>
      <c r="B40" s="97"/>
      <c r="C40" s="97"/>
      <c r="D40" s="97"/>
    </row>
    <row r="41" spans="1:4" x14ac:dyDescent="0.2">
      <c r="A41" s="14"/>
      <c r="B41" s="13"/>
      <c r="C41" s="13"/>
      <c r="D41" s="13"/>
    </row>
    <row r="42" spans="1:4" x14ac:dyDescent="0.2">
      <c r="A42" s="92" t="s">
        <v>210</v>
      </c>
      <c r="B42" s="92"/>
      <c r="C42" s="92"/>
      <c r="D42" s="92"/>
    </row>
    <row r="43" spans="1:4" x14ac:dyDescent="0.2">
      <c r="A43" s="15"/>
      <c r="B43" s="13"/>
      <c r="C43" s="13"/>
      <c r="D43" s="13"/>
    </row>
    <row r="44" spans="1:4" x14ac:dyDescent="0.2">
      <c r="A44" s="14"/>
      <c r="B44" s="13"/>
      <c r="C44" s="13"/>
      <c r="D44" s="13"/>
    </row>
    <row r="45" spans="1:4" x14ac:dyDescent="0.2">
      <c r="A45" s="15"/>
      <c r="B45" s="13"/>
      <c r="C45" s="13"/>
      <c r="D45" s="13"/>
    </row>
    <row r="46" spans="1:4" x14ac:dyDescent="0.2">
      <c r="A46" s="15"/>
      <c r="B46" s="13"/>
      <c r="C46" s="13"/>
      <c r="D46" s="13"/>
    </row>
    <row r="47" spans="1:4" x14ac:dyDescent="0.2">
      <c r="A47" s="15"/>
      <c r="B47" s="13"/>
      <c r="C47" s="13"/>
      <c r="D47" s="13"/>
    </row>
    <row r="48" spans="1:4" x14ac:dyDescent="0.2">
      <c r="A48" s="14"/>
      <c r="B48" s="13"/>
      <c r="C48" s="13"/>
      <c r="D48" s="13"/>
    </row>
    <row r="49" spans="1:4" x14ac:dyDescent="0.2">
      <c r="A49" s="15"/>
      <c r="B49" s="13"/>
      <c r="C49" s="13"/>
      <c r="D49" s="13"/>
    </row>
    <row r="50" spans="1:4" x14ac:dyDescent="0.2">
      <c r="A50" s="15"/>
      <c r="B50" s="13"/>
      <c r="C50" s="13"/>
      <c r="D50" s="13"/>
    </row>
    <row r="51" spans="1:4" ht="36.75" customHeight="1" x14ac:dyDescent="0.2">
      <c r="A51" s="93"/>
      <c r="B51" s="93"/>
      <c r="C51" s="93"/>
      <c r="D51" s="93"/>
    </row>
    <row r="53" spans="1:4" x14ac:dyDescent="0.2">
      <c r="A53" s="12"/>
    </row>
  </sheetData>
  <sheetProtection algorithmName="SHA-512" hashValue="e2C37SxLZxGcEeQk16dNHEZ6z1mkA4yAeWom3h4J/3kvSOXBgamM0o6MaJMLllMBazbpNXIpCFoG2oeUbNZB+Q==" saltValue="UmT3Y5oK7BzZXmH8rRa4Nw==" spinCount="100000" sheet="1" objects="1" scenarios="1" selectLockedCells="1"/>
  <mergeCells count="4">
    <mergeCell ref="A42:D42"/>
    <mergeCell ref="A51:D51"/>
    <mergeCell ref="A38:C38"/>
    <mergeCell ref="A40:D40"/>
  </mergeCells>
  <dataValidations count="1">
    <dataValidation type="whole" allowBlank="1" showInputMessage="1" showErrorMessage="1" errorTitle="POZOR!" error="Vložte celé číslo!" promptTitle="Vyplnte číselnú hodnotu." prompt="Vložte celé číslo." sqref="C8 C10 C12 C14 C16 C18 C20 C30 C32 C28 C36 C22 C24 C26 C34 C2 C4 C6">
      <formula1>0</formula1>
      <formula2>100000000000</formula2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D79"/>
  <sheetViews>
    <sheetView topLeftCell="A37" zoomScale="110" zoomScaleNormal="110" workbookViewId="0">
      <selection activeCell="C63" sqref="C63"/>
    </sheetView>
  </sheetViews>
  <sheetFormatPr defaultColWidth="9.140625" defaultRowHeight="12.75" x14ac:dyDescent="0.2"/>
  <cols>
    <col min="1" max="1" width="61.42578125" style="1" customWidth="1"/>
    <col min="2" max="3" width="8.5703125" style="1" customWidth="1"/>
    <col min="4" max="4" width="10" style="1" customWidth="1"/>
    <col min="5" max="16384" width="9.140625" style="1"/>
  </cols>
  <sheetData>
    <row r="1" spans="1:4" ht="25.5" x14ac:dyDescent="0.2">
      <c r="A1" s="5" t="s">
        <v>47</v>
      </c>
      <c r="B1" s="6" t="s">
        <v>0</v>
      </c>
      <c r="C1" s="6" t="s">
        <v>231</v>
      </c>
      <c r="D1" s="6" t="s">
        <v>1</v>
      </c>
    </row>
    <row r="2" spans="1:4" x14ac:dyDescent="0.2">
      <c r="A2" s="11" t="s">
        <v>14</v>
      </c>
      <c r="B2" s="3" t="s">
        <v>232</v>
      </c>
      <c r="C2" s="53"/>
      <c r="D2" s="3">
        <f>20*C2</f>
        <v>0</v>
      </c>
    </row>
    <row r="3" spans="1:4" x14ac:dyDescent="0.2">
      <c r="A3" s="48" t="s">
        <v>191</v>
      </c>
      <c r="B3" s="41"/>
      <c r="C3" s="39"/>
      <c r="D3" s="40"/>
    </row>
    <row r="4" spans="1:4" x14ac:dyDescent="0.2">
      <c r="A4" s="11" t="s">
        <v>15</v>
      </c>
      <c r="B4" s="3" t="s">
        <v>233</v>
      </c>
      <c r="C4" s="53"/>
      <c r="D4" s="3">
        <f>10*C4</f>
        <v>0</v>
      </c>
    </row>
    <row r="5" spans="1:4" x14ac:dyDescent="0.2">
      <c r="A5" s="48" t="s">
        <v>191</v>
      </c>
      <c r="B5" s="41"/>
      <c r="C5" s="39"/>
      <c r="D5" s="40"/>
    </row>
    <row r="6" spans="1:4" x14ac:dyDescent="0.2">
      <c r="A6" s="2" t="s">
        <v>16</v>
      </c>
      <c r="B6" s="3" t="s">
        <v>234</v>
      </c>
      <c r="C6" s="53"/>
      <c r="D6" s="3">
        <f>8*C6</f>
        <v>0</v>
      </c>
    </row>
    <row r="7" spans="1:4" x14ac:dyDescent="0.2">
      <c r="A7" s="48" t="s">
        <v>48</v>
      </c>
      <c r="B7" s="41"/>
      <c r="C7" s="39"/>
      <c r="D7" s="40"/>
    </row>
    <row r="8" spans="1:4" x14ac:dyDescent="0.2">
      <c r="A8" s="2" t="s">
        <v>17</v>
      </c>
      <c r="B8" s="3" t="s">
        <v>235</v>
      </c>
      <c r="C8" s="53"/>
      <c r="D8" s="3">
        <f>4*C8</f>
        <v>0</v>
      </c>
    </row>
    <row r="9" spans="1:4" x14ac:dyDescent="0.2">
      <c r="A9" s="48" t="s">
        <v>48</v>
      </c>
      <c r="B9" s="41"/>
      <c r="C9" s="39"/>
      <c r="D9" s="40"/>
    </row>
    <row r="10" spans="1:4" x14ac:dyDescent="0.2">
      <c r="A10" s="2" t="s">
        <v>54</v>
      </c>
      <c r="B10" s="3" t="s">
        <v>243</v>
      </c>
      <c r="C10" s="53"/>
      <c r="D10" s="3">
        <f>5*C10</f>
        <v>0</v>
      </c>
    </row>
    <row r="11" spans="1:4" x14ac:dyDescent="0.2">
      <c r="A11" s="48" t="s">
        <v>251</v>
      </c>
      <c r="B11" s="41"/>
      <c r="C11" s="39"/>
      <c r="D11" s="40"/>
    </row>
    <row r="12" spans="1:4" ht="25.5" x14ac:dyDescent="0.2">
      <c r="A12" s="67"/>
      <c r="B12" s="6" t="s">
        <v>0</v>
      </c>
      <c r="C12" s="6" t="s">
        <v>3</v>
      </c>
      <c r="D12" s="6" t="s">
        <v>1</v>
      </c>
    </row>
    <row r="13" spans="1:4" ht="25.5" x14ac:dyDescent="0.2">
      <c r="A13" s="37" t="s">
        <v>18</v>
      </c>
      <c r="B13" s="38">
        <v>30</v>
      </c>
      <c r="C13" s="51"/>
      <c r="D13" s="38">
        <f t="shared" ref="D13:D77" si="0">B13*C13</f>
        <v>0</v>
      </c>
    </row>
    <row r="14" spans="1:4" x14ac:dyDescent="0.2">
      <c r="A14" s="50" t="s">
        <v>50</v>
      </c>
      <c r="B14" s="44"/>
      <c r="C14" s="42"/>
      <c r="D14" s="43"/>
    </row>
    <row r="15" spans="1:4" x14ac:dyDescent="0.2">
      <c r="A15" s="2" t="s">
        <v>79</v>
      </c>
      <c r="B15" s="3">
        <v>15</v>
      </c>
      <c r="C15" s="49"/>
      <c r="D15" s="3">
        <f t="shared" si="0"/>
        <v>0</v>
      </c>
    </row>
    <row r="16" spans="1:4" x14ac:dyDescent="0.2">
      <c r="A16" s="48" t="s">
        <v>52</v>
      </c>
      <c r="B16" s="41"/>
      <c r="C16" s="39"/>
      <c r="D16" s="40"/>
    </row>
    <row r="17" spans="1:4" x14ac:dyDescent="0.2">
      <c r="A17" s="2" t="s">
        <v>49</v>
      </c>
      <c r="B17" s="3">
        <v>30</v>
      </c>
      <c r="C17" s="49"/>
      <c r="D17" s="3">
        <f t="shared" si="0"/>
        <v>0</v>
      </c>
    </row>
    <row r="18" spans="1:4" x14ac:dyDescent="0.2">
      <c r="A18" s="48" t="s">
        <v>51</v>
      </c>
      <c r="B18" s="41"/>
      <c r="C18" s="39"/>
      <c r="D18" s="40"/>
    </row>
    <row r="19" spans="1:4" x14ac:dyDescent="0.2">
      <c r="A19" s="2" t="s">
        <v>236</v>
      </c>
      <c r="B19" s="3">
        <v>40</v>
      </c>
      <c r="C19" s="49"/>
      <c r="D19" s="3">
        <f t="shared" si="0"/>
        <v>0</v>
      </c>
    </row>
    <row r="20" spans="1:4" ht="12.75" customHeight="1" x14ac:dyDescent="0.2">
      <c r="A20" s="48" t="s">
        <v>237</v>
      </c>
      <c r="B20" s="41"/>
      <c r="C20" s="39"/>
      <c r="D20" s="40"/>
    </row>
    <row r="21" spans="1:4" x14ac:dyDescent="0.2">
      <c r="A21" s="2" t="s">
        <v>19</v>
      </c>
      <c r="B21" s="3">
        <v>40</v>
      </c>
      <c r="C21" s="49"/>
      <c r="D21" s="3">
        <f t="shared" si="0"/>
        <v>0</v>
      </c>
    </row>
    <row r="22" spans="1:4" x14ac:dyDescent="0.2">
      <c r="A22" s="48" t="s">
        <v>53</v>
      </c>
      <c r="B22" s="41"/>
      <c r="C22" s="39"/>
      <c r="D22" s="40"/>
    </row>
    <row r="23" spans="1:4" x14ac:dyDescent="0.2">
      <c r="A23" s="2" t="s">
        <v>238</v>
      </c>
      <c r="B23" s="3">
        <v>10</v>
      </c>
      <c r="C23" s="49"/>
      <c r="D23" s="3">
        <f t="shared" ref="D23" si="1">B23*C23</f>
        <v>0</v>
      </c>
    </row>
    <row r="24" spans="1:4" x14ac:dyDescent="0.2">
      <c r="A24" s="48" t="s">
        <v>239</v>
      </c>
      <c r="B24" s="41"/>
      <c r="C24" s="39"/>
      <c r="D24" s="40"/>
    </row>
    <row r="25" spans="1:4" ht="25.5" x14ac:dyDescent="0.2">
      <c r="A25" s="2" t="s">
        <v>240</v>
      </c>
      <c r="B25" s="3">
        <v>30</v>
      </c>
      <c r="C25" s="49"/>
      <c r="D25" s="3">
        <f t="shared" ref="D25" si="2">B25*C25</f>
        <v>0</v>
      </c>
    </row>
    <row r="26" spans="1:4" x14ac:dyDescent="0.2">
      <c r="A26" s="48" t="s">
        <v>239</v>
      </c>
      <c r="B26" s="41"/>
      <c r="C26" s="39"/>
      <c r="D26" s="40"/>
    </row>
    <row r="27" spans="1:4" x14ac:dyDescent="0.2">
      <c r="A27" s="2" t="s">
        <v>241</v>
      </c>
      <c r="B27" s="3">
        <v>10</v>
      </c>
      <c r="C27" s="49"/>
      <c r="D27" s="3">
        <f t="shared" si="0"/>
        <v>0</v>
      </c>
    </row>
    <row r="28" spans="1:4" x14ac:dyDescent="0.2">
      <c r="A28" s="48" t="s">
        <v>59</v>
      </c>
      <c r="B28" s="41"/>
      <c r="C28" s="39"/>
      <c r="D28" s="40"/>
    </row>
    <row r="29" spans="1:4" x14ac:dyDescent="0.2">
      <c r="A29" s="2" t="s">
        <v>20</v>
      </c>
      <c r="B29" s="3">
        <v>8</v>
      </c>
      <c r="C29" s="49"/>
      <c r="D29" s="3">
        <f t="shared" ref="D29" si="3">B29*C29</f>
        <v>0</v>
      </c>
    </row>
    <row r="30" spans="1:4" x14ac:dyDescent="0.2">
      <c r="A30" s="48" t="s">
        <v>59</v>
      </c>
      <c r="B30" s="41"/>
      <c r="C30" s="39"/>
      <c r="D30" s="40"/>
    </row>
    <row r="31" spans="1:4" x14ac:dyDescent="0.2">
      <c r="A31" s="2" t="s">
        <v>242</v>
      </c>
      <c r="B31" s="3">
        <v>6</v>
      </c>
      <c r="C31" s="49"/>
      <c r="D31" s="3">
        <f t="shared" si="0"/>
        <v>0</v>
      </c>
    </row>
    <row r="32" spans="1:4" x14ac:dyDescent="0.2">
      <c r="A32" s="48" t="s">
        <v>59</v>
      </c>
      <c r="B32" s="41"/>
      <c r="C32" s="39"/>
      <c r="D32" s="40"/>
    </row>
    <row r="33" spans="1:4" x14ac:dyDescent="0.2">
      <c r="A33" s="2" t="s">
        <v>21</v>
      </c>
      <c r="B33" s="3">
        <v>4</v>
      </c>
      <c r="C33" s="49"/>
      <c r="D33" s="3">
        <f t="shared" si="0"/>
        <v>0</v>
      </c>
    </row>
    <row r="34" spans="1:4" x14ac:dyDescent="0.2">
      <c r="A34" s="48" t="s">
        <v>59</v>
      </c>
      <c r="B34" s="41"/>
      <c r="C34" s="39"/>
      <c r="D34" s="40"/>
    </row>
    <row r="35" spans="1:4" x14ac:dyDescent="0.2">
      <c r="A35" s="2" t="s">
        <v>55</v>
      </c>
      <c r="B35" s="3">
        <v>200</v>
      </c>
      <c r="C35" s="49"/>
      <c r="D35" s="3">
        <f t="shared" si="0"/>
        <v>0</v>
      </c>
    </row>
    <row r="36" spans="1:4" x14ac:dyDescent="0.2">
      <c r="A36" s="2" t="s">
        <v>56</v>
      </c>
      <c r="B36" s="3">
        <v>100</v>
      </c>
      <c r="C36" s="49"/>
      <c r="D36" s="3">
        <f t="shared" si="0"/>
        <v>0</v>
      </c>
    </row>
    <row r="37" spans="1:4" x14ac:dyDescent="0.2">
      <c r="A37" s="2" t="s">
        <v>57</v>
      </c>
      <c r="B37" s="3">
        <v>200</v>
      </c>
      <c r="C37" s="49"/>
      <c r="D37" s="3">
        <f t="shared" si="0"/>
        <v>0</v>
      </c>
    </row>
    <row r="38" spans="1:4" x14ac:dyDescent="0.2">
      <c r="A38" s="2" t="s">
        <v>58</v>
      </c>
      <c r="B38" s="3">
        <v>50</v>
      </c>
      <c r="C38" s="49"/>
      <c r="D38" s="3">
        <f t="shared" si="0"/>
        <v>0</v>
      </c>
    </row>
    <row r="39" spans="1:4" x14ac:dyDescent="0.2">
      <c r="A39" s="2" t="s">
        <v>22</v>
      </c>
      <c r="B39" s="3">
        <v>20</v>
      </c>
      <c r="C39" s="49"/>
      <c r="D39" s="3">
        <f t="shared" si="0"/>
        <v>0</v>
      </c>
    </row>
    <row r="40" spans="1:4" x14ac:dyDescent="0.2">
      <c r="A40" s="48" t="s">
        <v>60</v>
      </c>
      <c r="B40" s="41"/>
      <c r="C40" s="39"/>
      <c r="D40" s="40"/>
    </row>
    <row r="41" spans="1:4" x14ac:dyDescent="0.2">
      <c r="A41" s="2" t="s">
        <v>23</v>
      </c>
      <c r="B41" s="3">
        <v>5</v>
      </c>
      <c r="C41" s="49"/>
      <c r="D41" s="3">
        <f t="shared" si="0"/>
        <v>0</v>
      </c>
    </row>
    <row r="42" spans="1:4" x14ac:dyDescent="0.2">
      <c r="A42" s="48" t="s">
        <v>60</v>
      </c>
      <c r="B42" s="41"/>
      <c r="C42" s="39"/>
      <c r="D42" s="40"/>
    </row>
    <row r="43" spans="1:4" x14ac:dyDescent="0.2">
      <c r="A43" s="2" t="s">
        <v>244</v>
      </c>
      <c r="B43" s="3">
        <v>100</v>
      </c>
      <c r="C43" s="49"/>
      <c r="D43" s="3">
        <f t="shared" ref="D43:D45" si="4">B43*C43</f>
        <v>0</v>
      </c>
    </row>
    <row r="44" spans="1:4" x14ac:dyDescent="0.2">
      <c r="A44" s="2" t="s">
        <v>245</v>
      </c>
      <c r="B44" s="3">
        <v>50</v>
      </c>
      <c r="C44" s="49"/>
      <c r="D44" s="3">
        <f t="shared" si="4"/>
        <v>0</v>
      </c>
    </row>
    <row r="45" spans="1:4" ht="25.5" x14ac:dyDescent="0.2">
      <c r="A45" s="2" t="s">
        <v>246</v>
      </c>
      <c r="B45" s="3">
        <v>50</v>
      </c>
      <c r="C45" s="49"/>
      <c r="D45" s="3">
        <f t="shared" si="4"/>
        <v>0</v>
      </c>
    </row>
    <row r="46" spans="1:4" x14ac:dyDescent="0.2">
      <c r="A46" s="48" t="s">
        <v>67</v>
      </c>
      <c r="B46" s="41"/>
      <c r="C46" s="39"/>
      <c r="D46" s="40"/>
    </row>
    <row r="47" spans="1:4" ht="25.5" x14ac:dyDescent="0.2">
      <c r="A47" s="2" t="s">
        <v>247</v>
      </c>
      <c r="B47" s="3">
        <v>25</v>
      </c>
      <c r="C47" s="49"/>
      <c r="D47" s="3">
        <f t="shared" ref="D47" si="5">B47*C47</f>
        <v>0</v>
      </c>
    </row>
    <row r="48" spans="1:4" x14ac:dyDescent="0.2">
      <c r="A48" s="48" t="s">
        <v>67</v>
      </c>
      <c r="B48" s="41"/>
      <c r="C48" s="39"/>
      <c r="D48" s="40"/>
    </row>
    <row r="49" spans="1:4" x14ac:dyDescent="0.2">
      <c r="A49" s="2" t="s">
        <v>248</v>
      </c>
      <c r="B49" s="3">
        <v>25</v>
      </c>
      <c r="C49" s="49"/>
      <c r="D49" s="3">
        <f t="shared" ref="D49" si="6">B49*C49</f>
        <v>0</v>
      </c>
    </row>
    <row r="50" spans="1:4" x14ac:dyDescent="0.2">
      <c r="A50" s="48" t="s">
        <v>67</v>
      </c>
      <c r="B50" s="41"/>
      <c r="C50" s="39"/>
      <c r="D50" s="40"/>
    </row>
    <row r="51" spans="1:4" x14ac:dyDescent="0.2">
      <c r="A51" s="2" t="s">
        <v>249</v>
      </c>
      <c r="B51" s="3">
        <v>10</v>
      </c>
      <c r="C51" s="49"/>
      <c r="D51" s="3">
        <f t="shared" ref="D51" si="7">B51*C51</f>
        <v>0</v>
      </c>
    </row>
    <row r="52" spans="1:4" x14ac:dyDescent="0.2">
      <c r="A52" s="48" t="s">
        <v>67</v>
      </c>
      <c r="B52" s="41"/>
      <c r="C52" s="39"/>
      <c r="D52" s="40"/>
    </row>
    <row r="53" spans="1:4" x14ac:dyDescent="0.2">
      <c r="A53" s="2" t="s">
        <v>250</v>
      </c>
      <c r="B53" s="3">
        <v>5</v>
      </c>
      <c r="C53" s="49"/>
      <c r="D53" s="3">
        <f t="shared" ref="D53" si="8">B53*C53</f>
        <v>0</v>
      </c>
    </row>
    <row r="54" spans="1:4" x14ac:dyDescent="0.2">
      <c r="A54" s="48" t="s">
        <v>67</v>
      </c>
      <c r="B54" s="41"/>
      <c r="C54" s="39"/>
      <c r="D54" s="40"/>
    </row>
    <row r="55" spans="1:4" x14ac:dyDescent="0.2">
      <c r="A55" s="2" t="s">
        <v>24</v>
      </c>
      <c r="B55" s="3">
        <v>10</v>
      </c>
      <c r="C55" s="49"/>
      <c r="D55" s="3">
        <f t="shared" si="0"/>
        <v>0</v>
      </c>
    </row>
    <row r="56" spans="1:4" x14ac:dyDescent="0.2">
      <c r="A56" s="48" t="s">
        <v>61</v>
      </c>
      <c r="B56" s="41"/>
      <c r="C56" s="39"/>
      <c r="D56" s="40"/>
    </row>
    <row r="57" spans="1:4" ht="25.5" x14ac:dyDescent="0.2">
      <c r="A57" s="2" t="s">
        <v>25</v>
      </c>
      <c r="B57" s="3">
        <v>5</v>
      </c>
      <c r="C57" s="49"/>
      <c r="D57" s="3">
        <f t="shared" si="0"/>
        <v>0</v>
      </c>
    </row>
    <row r="58" spans="1:4" x14ac:dyDescent="0.2">
      <c r="A58" s="48" t="s">
        <v>61</v>
      </c>
      <c r="B58" s="41"/>
      <c r="C58" s="39"/>
      <c r="D58" s="40"/>
    </row>
    <row r="59" spans="1:4" x14ac:dyDescent="0.2">
      <c r="A59" s="2" t="s">
        <v>26</v>
      </c>
      <c r="B59" s="3">
        <v>30</v>
      </c>
      <c r="C59" s="49"/>
      <c r="D59" s="3">
        <f>B59*C59</f>
        <v>0</v>
      </c>
    </row>
    <row r="60" spans="1:4" x14ac:dyDescent="0.2">
      <c r="A60" s="48" t="s">
        <v>62</v>
      </c>
      <c r="B60" s="41"/>
      <c r="C60" s="39"/>
      <c r="D60" s="40"/>
    </row>
    <row r="61" spans="1:4" x14ac:dyDescent="0.2">
      <c r="A61" s="2" t="s">
        <v>27</v>
      </c>
      <c r="B61" s="3">
        <v>15</v>
      </c>
      <c r="C61" s="49"/>
      <c r="D61" s="3">
        <f t="shared" si="0"/>
        <v>0</v>
      </c>
    </row>
    <row r="62" spans="1:4" x14ac:dyDescent="0.2">
      <c r="A62" s="48" t="s">
        <v>63</v>
      </c>
      <c r="B62" s="41"/>
      <c r="C62" s="39"/>
      <c r="D62" s="40"/>
    </row>
    <row r="63" spans="1:4" x14ac:dyDescent="0.2">
      <c r="A63" s="2" t="s">
        <v>80</v>
      </c>
      <c r="B63" s="3">
        <v>10</v>
      </c>
      <c r="C63" s="49"/>
      <c r="D63" s="3">
        <f t="shared" si="0"/>
        <v>0</v>
      </c>
    </row>
    <row r="64" spans="1:4" x14ac:dyDescent="0.2">
      <c r="A64" s="48" t="s">
        <v>64</v>
      </c>
      <c r="B64" s="41"/>
      <c r="C64" s="39"/>
      <c r="D64" s="40"/>
    </row>
    <row r="65" spans="1:4" x14ac:dyDescent="0.2">
      <c r="A65" s="2" t="s">
        <v>65</v>
      </c>
      <c r="B65" s="3">
        <v>15</v>
      </c>
      <c r="C65" s="49"/>
      <c r="D65" s="3">
        <f t="shared" si="0"/>
        <v>0</v>
      </c>
    </row>
    <row r="66" spans="1:4" x14ac:dyDescent="0.2">
      <c r="A66" s="48" t="s">
        <v>62</v>
      </c>
      <c r="B66" s="41"/>
      <c r="C66" s="39"/>
      <c r="D66" s="40"/>
    </row>
    <row r="67" spans="1:4" x14ac:dyDescent="0.2">
      <c r="A67" s="2" t="s">
        <v>28</v>
      </c>
      <c r="B67" s="3">
        <v>8</v>
      </c>
      <c r="C67" s="49"/>
      <c r="D67" s="3">
        <f t="shared" si="0"/>
        <v>0</v>
      </c>
    </row>
    <row r="68" spans="1:4" x14ac:dyDescent="0.2">
      <c r="A68" s="48" t="s">
        <v>63</v>
      </c>
      <c r="B68" s="41"/>
      <c r="C68" s="39"/>
      <c r="D68" s="40"/>
    </row>
    <row r="69" spans="1:4" x14ac:dyDescent="0.2">
      <c r="A69" s="2" t="s">
        <v>81</v>
      </c>
      <c r="B69" s="3">
        <v>5</v>
      </c>
      <c r="C69" s="49"/>
      <c r="D69" s="3">
        <f t="shared" si="0"/>
        <v>0</v>
      </c>
    </row>
    <row r="70" spans="1:4" x14ac:dyDescent="0.2">
      <c r="A70" s="48" t="s">
        <v>64</v>
      </c>
      <c r="B70" s="41"/>
      <c r="C70" s="39"/>
      <c r="D70" s="40"/>
    </row>
    <row r="71" spans="1:4" x14ac:dyDescent="0.2">
      <c r="A71" s="2" t="s">
        <v>29</v>
      </c>
      <c r="B71" s="3">
        <v>20</v>
      </c>
      <c r="C71" s="49"/>
      <c r="D71" s="3">
        <f t="shared" si="0"/>
        <v>0</v>
      </c>
    </row>
    <row r="72" spans="1:4" x14ac:dyDescent="0.2">
      <c r="A72" s="48" t="s">
        <v>66</v>
      </c>
      <c r="B72" s="41"/>
      <c r="C72" s="39"/>
      <c r="D72" s="40"/>
    </row>
    <row r="73" spans="1:4" x14ac:dyDescent="0.2">
      <c r="A73" s="2" t="s">
        <v>30</v>
      </c>
      <c r="B73" s="3">
        <v>10</v>
      </c>
      <c r="C73" s="49"/>
      <c r="D73" s="3">
        <f t="shared" si="0"/>
        <v>0</v>
      </c>
    </row>
    <row r="74" spans="1:4" x14ac:dyDescent="0.2">
      <c r="A74" s="48" t="s">
        <v>66</v>
      </c>
      <c r="B74" s="41"/>
      <c r="C74" s="39"/>
      <c r="D74" s="40"/>
    </row>
    <row r="75" spans="1:4" x14ac:dyDescent="0.2">
      <c r="A75" s="2" t="s">
        <v>31</v>
      </c>
      <c r="B75" s="3">
        <v>10</v>
      </c>
      <c r="C75" s="49"/>
      <c r="D75" s="3">
        <f t="shared" si="0"/>
        <v>0</v>
      </c>
    </row>
    <row r="76" spans="1:4" x14ac:dyDescent="0.2">
      <c r="A76" s="48" t="s">
        <v>67</v>
      </c>
      <c r="B76" s="41"/>
      <c r="C76" s="39"/>
      <c r="D76" s="40"/>
    </row>
    <row r="77" spans="1:4" x14ac:dyDescent="0.2">
      <c r="A77" s="2" t="s">
        <v>68</v>
      </c>
      <c r="B77" s="3">
        <v>5</v>
      </c>
      <c r="C77" s="49"/>
      <c r="D77" s="3">
        <f t="shared" si="0"/>
        <v>0</v>
      </c>
    </row>
    <row r="78" spans="1:4" x14ac:dyDescent="0.2">
      <c r="A78" s="48" t="s">
        <v>69</v>
      </c>
      <c r="B78" s="41"/>
      <c r="C78" s="39"/>
      <c r="D78" s="40"/>
    </row>
    <row r="79" spans="1:4" ht="15.75" x14ac:dyDescent="0.2">
      <c r="A79" s="94" t="s">
        <v>32</v>
      </c>
      <c r="B79" s="95"/>
      <c r="C79" s="96"/>
      <c r="D79" s="18">
        <f>SUM(D2:D78)</f>
        <v>0</v>
      </c>
    </row>
  </sheetData>
  <sheetProtection algorithmName="SHA-512" hashValue="w3+W4OTRaQVsmgffG9/nuXhCzPRb5zspahXjXjHgGLdtmnvGXQjfpLqPV0mUOn5EU+7Jn5LPBgQIm6ry3rX6wA==" saltValue="28BHAGpzAVsMoGCRt7p1/w==" spinCount="100000" sheet="1" objects="1" scenarios="1" selectLockedCells="1"/>
  <mergeCells count="1">
    <mergeCell ref="A79:C79"/>
  </mergeCells>
  <dataValidations count="2">
    <dataValidation type="whole" allowBlank="1" showInputMessage="1" showErrorMessage="1" errorTitle="POZOR!" error="Vložte celé číslo!" promptTitle="Vyplnte číselnú hodnotu." prompt="Vložte celé číslo." sqref="C53 C69 C67 C65 C63 C61 C59 C57 C55 C41 C35:C39 C33 C31 C27 C21 C19 C17 C15 C13 C47 C49 C51 C71 C73 C75 C77 C23 C25 C29 C43:C45">
      <formula1>0</formula1>
      <formula2>100000000000</formula2>
    </dataValidation>
    <dataValidation type="decimal" allowBlank="1" showInputMessage="1" showErrorMessage="1" errorTitle="POZOR!" error="Vložte číslo!" promptTitle="Vyplnte číselnú hodnotu." prompt="Vložte číslo." sqref="C2 C8 C4 C6 C10">
      <formula1>0</formula1>
      <formula2>100000000000</formula2>
    </dataValidation>
  </dataValidations>
  <pageMargins left="0.7" right="0.7" top="0.75" bottom="0.75" header="0.3" footer="0.3"/>
  <pageSetup paperSize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4</vt:i4>
      </vt:variant>
    </vt:vector>
  </HeadingPairs>
  <TitlesOfParts>
    <vt:vector size="4" baseType="lpstr">
      <vt:lpstr>Sumár</vt:lpstr>
      <vt:lpstr>I. Vedecká a publikačná činnosť</vt:lpstr>
      <vt:lpstr>II. Pedagogická činnosť</vt:lpstr>
      <vt:lpstr>III. Ostatná činnosť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UVLF KE</dc:creator>
  <cp:lastModifiedBy>Maraček</cp:lastModifiedBy>
  <cp:lastPrinted>2016-01-28T14:08:54Z</cp:lastPrinted>
  <dcterms:created xsi:type="dcterms:W3CDTF">2016-01-19T16:07:17Z</dcterms:created>
  <dcterms:modified xsi:type="dcterms:W3CDTF">2004-12-31T23:04:58Z</dcterms:modified>
</cp:coreProperties>
</file>